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1340" windowHeight="6180" tabRatio="684"/>
  </bookViews>
  <sheets>
    <sheet name="Arkusz1" sheetId="1" r:id="rId1"/>
    <sheet name="Arkusz2" sheetId="2" r:id="rId2"/>
  </sheets>
  <externalReferences>
    <externalReference r:id="rId3"/>
  </externalReferences>
  <definedNames>
    <definedName name="_xlnm.Print_Titles" localSheetId="0">Arkusz1!$9:$12</definedName>
  </definedNames>
  <calcPr calcId="125725"/>
</workbook>
</file>

<file path=xl/calcChain.xml><?xml version="1.0" encoding="utf-8"?>
<calcChain xmlns="http://schemas.openxmlformats.org/spreadsheetml/2006/main">
  <c r="H380" i="1"/>
  <c r="E380"/>
  <c r="E378" s="1"/>
  <c r="H376"/>
  <c r="F376"/>
  <c r="E376"/>
  <c r="H425"/>
  <c r="F425"/>
  <c r="I425" s="1"/>
  <c r="E425"/>
  <c r="H405"/>
  <c r="F405"/>
  <c r="I405" s="1"/>
  <c r="E405"/>
  <c r="E404"/>
  <c r="E402"/>
  <c r="E422"/>
  <c r="E420"/>
  <c r="E419"/>
  <c r="H420"/>
  <c r="G420"/>
  <c r="F420"/>
  <c r="H8"/>
  <c r="E8"/>
  <c r="F8"/>
  <c r="E381"/>
  <c r="G377"/>
  <c r="F377"/>
  <c r="F375" s="1"/>
  <c r="E377"/>
  <c r="E375" s="1"/>
  <c r="E371"/>
  <c r="E370"/>
  <c r="G71"/>
  <c r="F275"/>
  <c r="G335"/>
  <c r="F34"/>
  <c r="F33" s="1"/>
  <c r="I33" s="1"/>
  <c r="F50"/>
  <c r="F49"/>
  <c r="F133"/>
  <c r="F147"/>
  <c r="F161"/>
  <c r="F168"/>
  <c r="F185"/>
  <c r="F184" s="1"/>
  <c r="I184" s="1"/>
  <c r="F231"/>
  <c r="F239"/>
  <c r="F252"/>
  <c r="F260"/>
  <c r="F289"/>
  <c r="F344"/>
  <c r="G204"/>
  <c r="F370"/>
  <c r="F83"/>
  <c r="F380" s="1"/>
  <c r="L183"/>
  <c r="E50"/>
  <c r="E49" s="1"/>
  <c r="H63"/>
  <c r="I18"/>
  <c r="J383"/>
  <c r="J424"/>
  <c r="J405"/>
  <c r="J421"/>
  <c r="H421"/>
  <c r="F421"/>
  <c r="I421" s="1"/>
  <c r="E421"/>
  <c r="J404"/>
  <c r="H404"/>
  <c r="F404"/>
  <c r="I190"/>
  <c r="I377"/>
  <c r="G216"/>
  <c r="E185"/>
  <c r="I197"/>
  <c r="I193"/>
  <c r="G138"/>
  <c r="G394" s="1"/>
  <c r="L395" s="1"/>
  <c r="E374"/>
  <c r="E14"/>
  <c r="F14"/>
  <c r="I14"/>
  <c r="G15"/>
  <c r="H16"/>
  <c r="H374" s="1"/>
  <c r="I16"/>
  <c r="H18"/>
  <c r="G22"/>
  <c r="I22"/>
  <c r="E23"/>
  <c r="F23"/>
  <c r="H23"/>
  <c r="G24"/>
  <c r="G23" s="1"/>
  <c r="I24"/>
  <c r="E28"/>
  <c r="E27"/>
  <c r="F28"/>
  <c r="F27" s="1"/>
  <c r="G28"/>
  <c r="G27" s="1"/>
  <c r="H28"/>
  <c r="H27" s="1"/>
  <c r="I28"/>
  <c r="G32"/>
  <c r="I32"/>
  <c r="E34"/>
  <c r="G35"/>
  <c r="I35"/>
  <c r="G36"/>
  <c r="I36"/>
  <c r="H37"/>
  <c r="H34" s="1"/>
  <c r="H33" s="1"/>
  <c r="I37"/>
  <c r="H41"/>
  <c r="I41"/>
  <c r="E44"/>
  <c r="F44"/>
  <c r="I44" s="1"/>
  <c r="G45"/>
  <c r="G44" s="1"/>
  <c r="I45"/>
  <c r="H46"/>
  <c r="I46"/>
  <c r="G51"/>
  <c r="I51"/>
  <c r="G52"/>
  <c r="G415"/>
  <c r="I52"/>
  <c r="G53"/>
  <c r="G50" s="1"/>
  <c r="G49" s="1"/>
  <c r="I53"/>
  <c r="G57"/>
  <c r="I57"/>
  <c r="H58"/>
  <c r="I58"/>
  <c r="G60"/>
  <c r="I60"/>
  <c r="G61"/>
  <c r="I61"/>
  <c r="G62"/>
  <c r="G405" s="1"/>
  <c r="I62"/>
  <c r="E67"/>
  <c r="F67"/>
  <c r="H67"/>
  <c r="H66" s="1"/>
  <c r="G68"/>
  <c r="G67"/>
  <c r="I68"/>
  <c r="E70"/>
  <c r="F70"/>
  <c r="I70" s="1"/>
  <c r="G70"/>
  <c r="H70"/>
  <c r="I71"/>
  <c r="E73"/>
  <c r="F73"/>
  <c r="H73"/>
  <c r="G76"/>
  <c r="I76"/>
  <c r="G78"/>
  <c r="G425" s="1"/>
  <c r="E79"/>
  <c r="F79"/>
  <c r="I79"/>
  <c r="H79"/>
  <c r="G80"/>
  <c r="I80"/>
  <c r="G81"/>
  <c r="I81"/>
  <c r="E82"/>
  <c r="H82"/>
  <c r="E87"/>
  <c r="F87"/>
  <c r="H87"/>
  <c r="H72" s="1"/>
  <c r="G88"/>
  <c r="G87"/>
  <c r="E92"/>
  <c r="F92"/>
  <c r="H92"/>
  <c r="G93"/>
  <c r="G92" s="1"/>
  <c r="E100"/>
  <c r="F100"/>
  <c r="I100" s="1"/>
  <c r="H100"/>
  <c r="G103"/>
  <c r="G100"/>
  <c r="I103"/>
  <c r="E104"/>
  <c r="F104"/>
  <c r="I104"/>
  <c r="H104"/>
  <c r="G107"/>
  <c r="G104" s="1"/>
  <c r="I107"/>
  <c r="E109"/>
  <c r="E98"/>
  <c r="F109"/>
  <c r="H109"/>
  <c r="H98" s="1"/>
  <c r="G113"/>
  <c r="I113"/>
  <c r="E114"/>
  <c r="F114"/>
  <c r="I114" s="1"/>
  <c r="H114"/>
  <c r="G117"/>
  <c r="G114"/>
  <c r="I117"/>
  <c r="E119"/>
  <c r="E118" s="1"/>
  <c r="F119"/>
  <c r="I119" s="1"/>
  <c r="G119"/>
  <c r="G118" s="1"/>
  <c r="H122"/>
  <c r="I122"/>
  <c r="E126"/>
  <c r="F126"/>
  <c r="I126" s="1"/>
  <c r="H126"/>
  <c r="G128"/>
  <c r="G397"/>
  <c r="I128"/>
  <c r="G129"/>
  <c r="I129"/>
  <c r="E133"/>
  <c r="H133"/>
  <c r="G134"/>
  <c r="G133" s="1"/>
  <c r="I134"/>
  <c r="G135"/>
  <c r="I135"/>
  <c r="G136"/>
  <c r="G391" s="1"/>
  <c r="I136"/>
  <c r="G137"/>
  <c r="I137"/>
  <c r="I138"/>
  <c r="G139"/>
  <c r="I139"/>
  <c r="G141"/>
  <c r="I141"/>
  <c r="G142"/>
  <c r="I142"/>
  <c r="G143"/>
  <c r="G398" s="1"/>
  <c r="I143"/>
  <c r="E147"/>
  <c r="I147" s="1"/>
  <c r="H147"/>
  <c r="G148"/>
  <c r="I148"/>
  <c r="G149"/>
  <c r="I149"/>
  <c r="G150"/>
  <c r="G147" s="1"/>
  <c r="I150"/>
  <c r="G151"/>
  <c r="G392" s="1"/>
  <c r="I151"/>
  <c r="G152"/>
  <c r="G393"/>
  <c r="I152"/>
  <c r="G153"/>
  <c r="G401" s="1"/>
  <c r="G400" s="1"/>
  <c r="I153"/>
  <c r="G154"/>
  <c r="I154"/>
  <c r="G155"/>
  <c r="I155"/>
  <c r="G156"/>
  <c r="I156"/>
  <c r="G158"/>
  <c r="I158"/>
  <c r="G159"/>
  <c r="I159"/>
  <c r="E161"/>
  <c r="I161"/>
  <c r="H161"/>
  <c r="H125"/>
  <c r="G162"/>
  <c r="I162"/>
  <c r="G163"/>
  <c r="I163"/>
  <c r="G164"/>
  <c r="G403"/>
  <c r="I164"/>
  <c r="G165"/>
  <c r="E168"/>
  <c r="I168"/>
  <c r="H168"/>
  <c r="G169"/>
  <c r="G395" s="1"/>
  <c r="I169"/>
  <c r="G170"/>
  <c r="I170"/>
  <c r="E172"/>
  <c r="F172"/>
  <c r="H172"/>
  <c r="G173"/>
  <c r="I173"/>
  <c r="E174"/>
  <c r="F174"/>
  <c r="I174"/>
  <c r="H174"/>
  <c r="G175"/>
  <c r="G174"/>
  <c r="I175"/>
  <c r="E176"/>
  <c r="F176"/>
  <c r="G177"/>
  <c r="G422" s="1"/>
  <c r="I177"/>
  <c r="G178"/>
  <c r="H180"/>
  <c r="H377" s="1"/>
  <c r="H375" s="1"/>
  <c r="E182"/>
  <c r="F182"/>
  <c r="I182"/>
  <c r="H182"/>
  <c r="G183"/>
  <c r="G182" s="1"/>
  <c r="G171" s="1"/>
  <c r="I183"/>
  <c r="G188"/>
  <c r="I188"/>
  <c r="G189"/>
  <c r="I189"/>
  <c r="G190"/>
  <c r="G191"/>
  <c r="G185" s="1"/>
  <c r="I191"/>
  <c r="G193"/>
  <c r="H197"/>
  <c r="E203"/>
  <c r="F203"/>
  <c r="H203"/>
  <c r="G206"/>
  <c r="G203"/>
  <c r="I206"/>
  <c r="I203"/>
  <c r="E208"/>
  <c r="F208"/>
  <c r="H208"/>
  <c r="G211"/>
  <c r="G208" s="1"/>
  <c r="I211"/>
  <c r="I208" s="1"/>
  <c r="E215"/>
  <c r="E214" s="1"/>
  <c r="I214" s="1"/>
  <c r="G215"/>
  <c r="G214" s="1"/>
  <c r="H215"/>
  <c r="H214" s="1"/>
  <c r="I216"/>
  <c r="F220"/>
  <c r="F215"/>
  <c r="E225"/>
  <c r="I225"/>
  <c r="F225"/>
  <c r="H225"/>
  <c r="G226"/>
  <c r="G225"/>
  <c r="I226"/>
  <c r="E227"/>
  <c r="F227"/>
  <c r="I227"/>
  <c r="H227"/>
  <c r="G228"/>
  <c r="G227" s="1"/>
  <c r="I228"/>
  <c r="E231"/>
  <c r="I231"/>
  <c r="H231"/>
  <c r="G233"/>
  <c r="G231" s="1"/>
  <c r="I233"/>
  <c r="G236"/>
  <c r="I236"/>
  <c r="E239"/>
  <c r="I239"/>
  <c r="H239"/>
  <c r="G240"/>
  <c r="G239" s="1"/>
  <c r="I240"/>
  <c r="G241"/>
  <c r="G242"/>
  <c r="I242"/>
  <c r="G244"/>
  <c r="I244"/>
  <c r="E248"/>
  <c r="F248"/>
  <c r="I248"/>
  <c r="H248"/>
  <c r="G249"/>
  <c r="G248" s="1"/>
  <c r="I249"/>
  <c r="E252"/>
  <c r="I252" s="1"/>
  <c r="H252"/>
  <c r="G253"/>
  <c r="I253"/>
  <c r="G254"/>
  <c r="I254"/>
  <c r="G256"/>
  <c r="G252" s="1"/>
  <c r="I256"/>
  <c r="E260"/>
  <c r="H260"/>
  <c r="G261"/>
  <c r="G260" s="1"/>
  <c r="I261"/>
  <c r="G262"/>
  <c r="I262"/>
  <c r="E264"/>
  <c r="F264"/>
  <c r="I264" s="1"/>
  <c r="H264"/>
  <c r="G265"/>
  <c r="G423"/>
  <c r="G264"/>
  <c r="I265"/>
  <c r="E266"/>
  <c r="F266"/>
  <c r="H266"/>
  <c r="H224"/>
  <c r="G267"/>
  <c r="G266"/>
  <c r="I267"/>
  <c r="E270"/>
  <c r="F270"/>
  <c r="F269"/>
  <c r="H270"/>
  <c r="H269"/>
  <c r="G271"/>
  <c r="G270"/>
  <c r="G269" s="1"/>
  <c r="I271"/>
  <c r="E275"/>
  <c r="I275"/>
  <c r="H275"/>
  <c r="G276"/>
  <c r="G8" s="1"/>
  <c r="G374" s="1"/>
  <c r="I276"/>
  <c r="G280"/>
  <c r="G275"/>
  <c r="G372"/>
  <c r="I280"/>
  <c r="G285"/>
  <c r="I285"/>
  <c r="E289"/>
  <c r="H289"/>
  <c r="H274" s="1"/>
  <c r="G292"/>
  <c r="I292"/>
  <c r="G293"/>
  <c r="I293"/>
  <c r="G297"/>
  <c r="I297"/>
  <c r="G298"/>
  <c r="I298"/>
  <c r="G301"/>
  <c r="I301"/>
  <c r="G303"/>
  <c r="I303"/>
  <c r="E307"/>
  <c r="F307"/>
  <c r="H307"/>
  <c r="G308"/>
  <c r="G307" s="1"/>
  <c r="I308"/>
  <c r="G309"/>
  <c r="I309"/>
  <c r="E312"/>
  <c r="F312"/>
  <c r="I312" s="1"/>
  <c r="H312"/>
  <c r="G313"/>
  <c r="G312"/>
  <c r="I313"/>
  <c r="E316"/>
  <c r="F316"/>
  <c r="H316"/>
  <c r="G317"/>
  <c r="G316"/>
  <c r="E321"/>
  <c r="F321"/>
  <c r="I321" s="1"/>
  <c r="H321"/>
  <c r="G322"/>
  <c r="I322"/>
  <c r="G324"/>
  <c r="G321" s="1"/>
  <c r="I324"/>
  <c r="G326"/>
  <c r="I326"/>
  <c r="G329"/>
  <c r="I329"/>
  <c r="G330"/>
  <c r="I330"/>
  <c r="E331"/>
  <c r="F331"/>
  <c r="I331"/>
  <c r="H331"/>
  <c r="G332"/>
  <c r="G331" s="1"/>
  <c r="I332"/>
  <c r="I335"/>
  <c r="E336"/>
  <c r="F336"/>
  <c r="H336"/>
  <c r="G337"/>
  <c r="I337"/>
  <c r="G338"/>
  <c r="I338"/>
  <c r="G339"/>
  <c r="I339"/>
  <c r="E340"/>
  <c r="F340"/>
  <c r="H340"/>
  <c r="G342"/>
  <c r="G340" s="1"/>
  <c r="I342"/>
  <c r="G343"/>
  <c r="I343"/>
  <c r="E344"/>
  <c r="G345"/>
  <c r="I345"/>
  <c r="G347"/>
  <c r="I347"/>
  <c r="H350"/>
  <c r="I350"/>
  <c r="H354"/>
  <c r="I354"/>
  <c r="E357"/>
  <c r="F357"/>
  <c r="I357" s="1"/>
  <c r="G358"/>
  <c r="G357"/>
  <c r="G356" s="1"/>
  <c r="I358"/>
  <c r="H359"/>
  <c r="I359"/>
  <c r="E364"/>
  <c r="E363"/>
  <c r="F364"/>
  <c r="F363"/>
  <c r="I363" s="1"/>
  <c r="H364"/>
  <c r="H363" s="1"/>
  <c r="G365"/>
  <c r="G376" s="1"/>
  <c r="G375" s="1"/>
  <c r="I365"/>
  <c r="I376" s="1"/>
  <c r="H370"/>
  <c r="F371"/>
  <c r="H371"/>
  <c r="H369" s="1"/>
  <c r="E372"/>
  <c r="E369" s="1"/>
  <c r="F372"/>
  <c r="H372"/>
  <c r="E373"/>
  <c r="F373"/>
  <c r="H373"/>
  <c r="K379"/>
  <c r="F381"/>
  <c r="I381"/>
  <c r="G381"/>
  <c r="E383"/>
  <c r="F383"/>
  <c r="E389"/>
  <c r="F389"/>
  <c r="E390"/>
  <c r="F390"/>
  <c r="I390" s="1"/>
  <c r="H390"/>
  <c r="E391"/>
  <c r="F391"/>
  <c r="I391" s="1"/>
  <c r="H391"/>
  <c r="E392"/>
  <c r="F392"/>
  <c r="I392" s="1"/>
  <c r="H392"/>
  <c r="E393"/>
  <c r="F393"/>
  <c r="I393" s="1"/>
  <c r="H393"/>
  <c r="E394"/>
  <c r="F394"/>
  <c r="H394"/>
  <c r="E395"/>
  <c r="F395"/>
  <c r="I395"/>
  <c r="H395"/>
  <c r="E396"/>
  <c r="F396"/>
  <c r="K396"/>
  <c r="H396"/>
  <c r="E397"/>
  <c r="F397"/>
  <c r="I397"/>
  <c r="H397"/>
  <c r="E398"/>
  <c r="F398"/>
  <c r="I398"/>
  <c r="H398"/>
  <c r="E401"/>
  <c r="F401"/>
  <c r="H401"/>
  <c r="F402"/>
  <c r="I402"/>
  <c r="H402"/>
  <c r="J402"/>
  <c r="E403"/>
  <c r="F403"/>
  <c r="H403"/>
  <c r="D406"/>
  <c r="E406"/>
  <c r="F406"/>
  <c r="I406" s="1"/>
  <c r="H406"/>
  <c r="H400" s="1"/>
  <c r="J406"/>
  <c r="D407"/>
  <c r="E407"/>
  <c r="F407"/>
  <c r="G407"/>
  <c r="H407"/>
  <c r="J407"/>
  <c r="E408"/>
  <c r="E400" s="1"/>
  <c r="I400" s="1"/>
  <c r="F408"/>
  <c r="I408"/>
  <c r="H408"/>
  <c r="J408"/>
  <c r="E409"/>
  <c r="F409"/>
  <c r="H409"/>
  <c r="E412"/>
  <c r="E411" s="1"/>
  <c r="E428" s="1"/>
  <c r="F412"/>
  <c r="F411" s="1"/>
  <c r="G412"/>
  <c r="E413"/>
  <c r="I413" s="1"/>
  <c r="F413"/>
  <c r="H413"/>
  <c r="J413"/>
  <c r="E414"/>
  <c r="F414"/>
  <c r="I414" s="1"/>
  <c r="H414"/>
  <c r="D415"/>
  <c r="E415"/>
  <c r="F415"/>
  <c r="I415" s="1"/>
  <c r="H415"/>
  <c r="J415"/>
  <c r="F419"/>
  <c r="F418" s="1"/>
  <c r="H419"/>
  <c r="J419"/>
  <c r="J420"/>
  <c r="F422"/>
  <c r="I422" s="1"/>
  <c r="H422"/>
  <c r="J422"/>
  <c r="E423"/>
  <c r="F423"/>
  <c r="I423" s="1"/>
  <c r="H423"/>
  <c r="J423"/>
  <c r="J425"/>
  <c r="E426"/>
  <c r="E418" s="1"/>
  <c r="F426"/>
  <c r="I426" s="1"/>
  <c r="G426"/>
  <c r="H426"/>
  <c r="G126"/>
  <c r="I73"/>
  <c r="F66"/>
  <c r="I34"/>
  <c r="I340"/>
  <c r="I307"/>
  <c r="F118"/>
  <c r="I118" s="1"/>
  <c r="I372"/>
  <c r="E184"/>
  <c r="E356"/>
  <c r="F374"/>
  <c r="I220"/>
  <c r="E72"/>
  <c r="E33"/>
  <c r="G402"/>
  <c r="H412"/>
  <c r="H411" s="1"/>
  <c r="H428" s="1"/>
  <c r="H434" s="1"/>
  <c r="H436" s="1"/>
  <c r="I185"/>
  <c r="H201"/>
  <c r="H185" s="1"/>
  <c r="H184" s="1"/>
  <c r="G172"/>
  <c r="F356"/>
  <c r="I356" s="1"/>
  <c r="H357"/>
  <c r="H356"/>
  <c r="G373"/>
  <c r="G409"/>
  <c r="I176"/>
  <c r="H119"/>
  <c r="H118" s="1"/>
  <c r="H50"/>
  <c r="H49" s="1"/>
  <c r="G396"/>
  <c r="I396"/>
  <c r="G79"/>
  <c r="H383"/>
  <c r="I404"/>
  <c r="L390"/>
  <c r="H418"/>
  <c r="G344"/>
  <c r="I266"/>
  <c r="H176"/>
  <c r="H171" s="1"/>
  <c r="G109"/>
  <c r="G98" s="1"/>
  <c r="I394"/>
  <c r="H388"/>
  <c r="I344"/>
  <c r="F320"/>
  <c r="G390"/>
  <c r="G66"/>
  <c r="G14"/>
  <c r="G13" s="1"/>
  <c r="G419"/>
  <c r="F13"/>
  <c r="G364"/>
  <c r="G363" s="1"/>
  <c r="I370"/>
  <c r="F274"/>
  <c r="G370"/>
  <c r="F369"/>
  <c r="I371"/>
  <c r="I50"/>
  <c r="E388"/>
  <c r="G389"/>
  <c r="I407"/>
  <c r="G34"/>
  <c r="G33" s="1"/>
  <c r="G404"/>
  <c r="E13"/>
  <c r="I23"/>
  <c r="I260"/>
  <c r="F224"/>
  <c r="I224" s="1"/>
  <c r="G414"/>
  <c r="G336"/>
  <c r="G320" s="1"/>
  <c r="E224"/>
  <c r="G168"/>
  <c r="F98"/>
  <c r="I109"/>
  <c r="G73"/>
  <c r="G72" s="1"/>
  <c r="I67"/>
  <c r="I403"/>
  <c r="I389"/>
  <c r="F388"/>
  <c r="I373"/>
  <c r="E274"/>
  <c r="I274"/>
  <c r="I289"/>
  <c r="G408"/>
  <c r="G161"/>
  <c r="I374"/>
  <c r="I412"/>
  <c r="G289"/>
  <c r="G274" s="1"/>
  <c r="F171"/>
  <c r="I172"/>
  <c r="I383"/>
  <c r="E66"/>
  <c r="I66"/>
  <c r="H44"/>
  <c r="I409"/>
  <c r="H344"/>
  <c r="H320"/>
  <c r="I336"/>
  <c r="E320"/>
  <c r="I320"/>
  <c r="G176"/>
  <c r="G371"/>
  <c r="G369"/>
  <c r="F400"/>
  <c r="I401"/>
  <c r="E269"/>
  <c r="I269"/>
  <c r="I270"/>
  <c r="I215"/>
  <c r="F214"/>
  <c r="E171"/>
  <c r="E125"/>
  <c r="I133"/>
  <c r="G406"/>
  <c r="G383"/>
  <c r="G413"/>
  <c r="G411" s="1"/>
  <c r="I171"/>
  <c r="I388"/>
  <c r="I98"/>
  <c r="I13"/>
  <c r="G83"/>
  <c r="G380" s="1"/>
  <c r="G82"/>
  <c r="E434" l="1"/>
  <c r="E436" s="1"/>
  <c r="E431"/>
  <c r="E382"/>
  <c r="E385"/>
  <c r="I369"/>
  <c r="I27"/>
  <c r="I375"/>
  <c r="K380"/>
  <c r="G378"/>
  <c r="G385" s="1"/>
  <c r="I418"/>
  <c r="I411"/>
  <c r="F428"/>
  <c r="F378"/>
  <c r="I380"/>
  <c r="G224"/>
  <c r="G184"/>
  <c r="G388"/>
  <c r="G125"/>
  <c r="G368" s="1"/>
  <c r="G386" s="1"/>
  <c r="E368"/>
  <c r="I49"/>
  <c r="E384"/>
  <c r="G421"/>
  <c r="G418" s="1"/>
  <c r="H381"/>
  <c r="F125"/>
  <c r="I125" s="1"/>
  <c r="H14"/>
  <c r="H13" s="1"/>
  <c r="H368" s="1"/>
  <c r="F82"/>
  <c r="F72" s="1"/>
  <c r="I419"/>
  <c r="I72" l="1"/>
  <c r="F368"/>
  <c r="G428"/>
  <c r="H378"/>
  <c r="K381"/>
  <c r="M383"/>
  <c r="D382"/>
  <c r="E386"/>
  <c r="I378"/>
  <c r="J378"/>
  <c r="F384"/>
  <c r="F434"/>
  <c r="F436" s="1"/>
  <c r="F431"/>
  <c r="J428"/>
  <c r="I428"/>
  <c r="I434" s="1"/>
  <c r="I436" s="1"/>
  <c r="G384"/>
  <c r="K378"/>
  <c r="F385"/>
  <c r="G434" l="1"/>
  <c r="G436" s="1"/>
  <c r="G431"/>
  <c r="H384"/>
  <c r="H385"/>
  <c r="H386" s="1"/>
  <c r="J391"/>
  <c r="J403"/>
  <c r="J379"/>
  <c r="J393"/>
  <c r="J390"/>
  <c r="J370"/>
  <c r="J397"/>
  <c r="J394"/>
  <c r="J388"/>
  <c r="I368"/>
  <c r="J395"/>
  <c r="J377"/>
  <c r="F386"/>
  <c r="J409"/>
  <c r="J401"/>
  <c r="J374"/>
  <c r="J414"/>
  <c r="J376"/>
  <c r="J381"/>
  <c r="J389"/>
  <c r="J392"/>
  <c r="J373"/>
  <c r="J371"/>
  <c r="J396"/>
  <c r="J369"/>
  <c r="J412"/>
  <c r="J375"/>
  <c r="J418"/>
  <c r="J400"/>
  <c r="J411"/>
  <c r="J380"/>
  <c r="J434"/>
  <c r="J436" s="1"/>
</calcChain>
</file>

<file path=xl/sharedStrings.xml><?xml version="1.0" encoding="utf-8"?>
<sst xmlns="http://schemas.openxmlformats.org/spreadsheetml/2006/main" count="640" uniqueCount="358">
  <si>
    <t xml:space="preserve"> </t>
  </si>
  <si>
    <t>Dział</t>
  </si>
  <si>
    <t>Rozdz.</t>
  </si>
  <si>
    <t>§</t>
  </si>
  <si>
    <t xml:space="preserve">            T r e ś ć</t>
  </si>
  <si>
    <t>Plan</t>
  </si>
  <si>
    <t>010</t>
  </si>
  <si>
    <t>Rolnictwo i łowiectwo</t>
  </si>
  <si>
    <t>01010</t>
  </si>
  <si>
    <t>Infrastruktura wodociągowa i sanitacyjna wsi</t>
  </si>
  <si>
    <t>Wpływy z różnych dochodów</t>
  </si>
  <si>
    <t>700</t>
  </si>
  <si>
    <t>Gospodarka mieszkaniowa</t>
  </si>
  <si>
    <t>70005</t>
  </si>
  <si>
    <t>Gospodarka gruntami i nieruchomościami</t>
  </si>
  <si>
    <t>750</t>
  </si>
  <si>
    <t>Administracja publiczna</t>
  </si>
  <si>
    <t>75011</t>
  </si>
  <si>
    <t>Urzędy wojewódzkie</t>
  </si>
  <si>
    <t>75023</t>
  </si>
  <si>
    <t>751</t>
  </si>
  <si>
    <t>kontroli i ochrony prawa oraz sądownictwa</t>
  </si>
  <si>
    <t>75101</t>
  </si>
  <si>
    <t>kontroli i ochrony prawa</t>
  </si>
  <si>
    <t>756</t>
  </si>
  <si>
    <t>75601</t>
  </si>
  <si>
    <t>75615</t>
  </si>
  <si>
    <t>75618</t>
  </si>
  <si>
    <t>Wpływy z opłaty skarbowej</t>
  </si>
  <si>
    <t>75621</t>
  </si>
  <si>
    <t>758</t>
  </si>
  <si>
    <t>Różne rozliczenia</t>
  </si>
  <si>
    <t>75801</t>
  </si>
  <si>
    <t>Część oświatowa subwencji ogólnej dla j.s.t.</t>
  </si>
  <si>
    <t>Subwencje ogólne z budżetu państwa</t>
  </si>
  <si>
    <t>75814</t>
  </si>
  <si>
    <t>Różne rozliczenia finansowe</t>
  </si>
  <si>
    <t>801</t>
  </si>
  <si>
    <t>Oświata i wychowanie</t>
  </si>
  <si>
    <t>80101</t>
  </si>
  <si>
    <t>Szkoły podstawowe</t>
  </si>
  <si>
    <t>Wpływy z usług</t>
  </si>
  <si>
    <t>Pozostała działalność</t>
  </si>
  <si>
    <t>Ośrodki pomocy społecznej</t>
  </si>
  <si>
    <t>900</t>
  </si>
  <si>
    <t>Gospodarka komunalna i ochrona środowiska</t>
  </si>
  <si>
    <t>020</t>
  </si>
  <si>
    <t>Leśnictwo</t>
  </si>
  <si>
    <t>02001</t>
  </si>
  <si>
    <t>Gospodarka leśna</t>
  </si>
  <si>
    <t>90015</t>
  </si>
  <si>
    <t>Dochody ogółem</t>
  </si>
  <si>
    <t>1. Dotacje celowe</t>
  </si>
  <si>
    <t>710</t>
  </si>
  <si>
    <t>Działalność usługowa</t>
  </si>
  <si>
    <t>Wpływy z różnych opłat</t>
  </si>
  <si>
    <t>Dochody od osób prawnych, od osób fizycznych</t>
  </si>
  <si>
    <t>Wpływy z innych opłat stanowiących dochody j.s.t.</t>
  </si>
  <si>
    <t>na podstawie ustaw</t>
  </si>
  <si>
    <t>do sektora finansów publicznych oraz innych umów o</t>
  </si>
  <si>
    <t>podobnym charakterze</t>
  </si>
  <si>
    <t>Urzędy naczelnych organów władzy państwowej,</t>
  </si>
  <si>
    <t>na</t>
  </si>
  <si>
    <t>0970</t>
  </si>
  <si>
    <t>0690</t>
  </si>
  <si>
    <t>0920</t>
  </si>
  <si>
    <t>0750</t>
  </si>
  <si>
    <t>0470</t>
  </si>
  <si>
    <t>2010</t>
  </si>
  <si>
    <t>0960</t>
  </si>
  <si>
    <t>0350</t>
  </si>
  <si>
    <t>0910</t>
  </si>
  <si>
    <t>0310</t>
  </si>
  <si>
    <t>0320</t>
  </si>
  <si>
    <t>0330</t>
  </si>
  <si>
    <t>0340</t>
  </si>
  <si>
    <t>0500</t>
  </si>
  <si>
    <t>0360</t>
  </si>
  <si>
    <t>0440</t>
  </si>
  <si>
    <t>0410</t>
  </si>
  <si>
    <t>0010</t>
  </si>
  <si>
    <t>0020</t>
  </si>
  <si>
    <t>2920</t>
  </si>
  <si>
    <t>2030</t>
  </si>
  <si>
    <t>0480</t>
  </si>
  <si>
    <t>0830</t>
  </si>
  <si>
    <t>Wpływy z opłaty miejsowej</t>
  </si>
  <si>
    <t>852</t>
  </si>
  <si>
    <t>Pomoc społeczna</t>
  </si>
  <si>
    <t>85213</t>
  </si>
  <si>
    <t>85214</t>
  </si>
  <si>
    <t>85219</t>
  </si>
  <si>
    <t>85228</t>
  </si>
  <si>
    <t>75807</t>
  </si>
  <si>
    <t>600</t>
  </si>
  <si>
    <t>Transport i łączność</t>
  </si>
  <si>
    <t>60016</t>
  </si>
  <si>
    <t>Drogi publiczne gminne</t>
  </si>
  <si>
    <t>75831</t>
  </si>
  <si>
    <t>Część równoważąca subwencji ogólnej dla gmin</t>
  </si>
  <si>
    <t>i od innych jednostek nieposiadających osobowości</t>
  </si>
  <si>
    <t>prawnej oraz wydatki związane z ich poborem</t>
  </si>
  <si>
    <t>Część wyrównawcza subwencji ogólnej dla gmin</t>
  </si>
  <si>
    <t>Załącznik Nr 1</t>
  </si>
  <si>
    <t>75616</t>
  </si>
  <si>
    <t>Wpływy z podatku rolnego, podatku leśnego, podatku</t>
  </si>
  <si>
    <t>od spadków i darowizn, podatku od czynności</t>
  </si>
  <si>
    <t>od osób fizycznych</t>
  </si>
  <si>
    <t>0490</t>
  </si>
  <si>
    <t>854</t>
  </si>
  <si>
    <t>Edukacyjna opieka wychowawcza</t>
  </si>
  <si>
    <t>85415</t>
  </si>
  <si>
    <t xml:space="preserve">opłacany w formie karty podatkowej </t>
  </si>
  <si>
    <t>0460</t>
  </si>
  <si>
    <t>Przewidywane</t>
  </si>
  <si>
    <t>wykonanie</t>
  </si>
  <si>
    <t>do uchwały Rady Gminy Mrągowo Nr ...........</t>
  </si>
  <si>
    <t>z dnia ......................</t>
  </si>
  <si>
    <t>bieżące</t>
  </si>
  <si>
    <t>majątkowe</t>
  </si>
  <si>
    <t>w złotych</t>
  </si>
  <si>
    <t>%</t>
  </si>
  <si>
    <t>6:5</t>
  </si>
  <si>
    <t>od czynności cywilnoprawnych, podatków i opłat</t>
  </si>
  <si>
    <t>lokalnych od osób prawnych i innych jednostek</t>
  </si>
  <si>
    <t>organizacyjnych</t>
  </si>
  <si>
    <t>01095</t>
  </si>
  <si>
    <t>Dotacje celowe otrzymane z budżetu państwa na realizację</t>
  </si>
  <si>
    <t>Projekt</t>
  </si>
  <si>
    <t xml:space="preserve">Środki na dofinansowanie własnych zadań bieżących gmin </t>
  </si>
  <si>
    <t>2700</t>
  </si>
  <si>
    <t>85202</t>
  </si>
  <si>
    <t>Domy pomocy społecznej</t>
  </si>
  <si>
    <t>921</t>
  </si>
  <si>
    <t>92109</t>
  </si>
  <si>
    <t>Kultura i ochrona dziedzictwa narodowego</t>
  </si>
  <si>
    <t>Domy i ośrodki kultury, świetlice i kluby</t>
  </si>
  <si>
    <t>podatek od nieruchomości</t>
  </si>
  <si>
    <t>podatek rolny</t>
  </si>
  <si>
    <t>podatek leśny</t>
  </si>
  <si>
    <t>podatek od środków transportowych</t>
  </si>
  <si>
    <t>podatek od spodków i darowizn</t>
  </si>
  <si>
    <t>podatek od czynności cywilnoprawnych</t>
  </si>
  <si>
    <t>podatek z działalności gospodarczej w formie karty podatkowej</t>
  </si>
  <si>
    <t>Podatki: razem</t>
  </si>
  <si>
    <t>Opłaty: razem</t>
  </si>
  <si>
    <t>opłata miejscowa</t>
  </si>
  <si>
    <t>opłata eksploatacyjna</t>
  </si>
  <si>
    <t>opłata za zezwolenia na sprzedaż alkoholu</t>
  </si>
  <si>
    <t>wpływy z róznych opłat</t>
  </si>
  <si>
    <t>udział w podatku dochodowym od osób fizycznych</t>
  </si>
  <si>
    <t>udział w podatku dochodowym od osób prawnych</t>
  </si>
  <si>
    <t>wpływy z usług</t>
  </si>
  <si>
    <t>Wpływy z mienia komunalnego: razem</t>
  </si>
  <si>
    <t>wpływy ze sprzedaży mienia komunalnego</t>
  </si>
  <si>
    <t>wpływy z najmu i dzierżawy składników majatkowych</t>
  </si>
  <si>
    <t xml:space="preserve">Inne </t>
  </si>
  <si>
    <t>zwrot dotacji:</t>
  </si>
  <si>
    <t>darowizny</t>
  </si>
  <si>
    <t>opłata skarbowa</t>
  </si>
  <si>
    <t>odsetki</t>
  </si>
  <si>
    <t>inne</t>
  </si>
  <si>
    <t>90095</t>
  </si>
  <si>
    <t>Wpływy z innych lokalnych opłat pobieranych przez j.s.t.</t>
  </si>
  <si>
    <t>85216</t>
  </si>
  <si>
    <t>Zasiłki stałe</t>
  </si>
  <si>
    <t>z tego:</t>
  </si>
  <si>
    <t>90019</t>
  </si>
  <si>
    <t>926</t>
  </si>
  <si>
    <t>2910</t>
  </si>
  <si>
    <t>zadań bieżących z zakresu administracji rządowej oraz innych</t>
  </si>
  <si>
    <t>zadań bieżących z zakresu administracji rządowej oraz</t>
  </si>
  <si>
    <t xml:space="preserve">innych zadań zleconych gminie (związkom gmin) ustawami </t>
  </si>
  <si>
    <t xml:space="preserve">Skarbu Państwa, j.s.t. lub innych jednostek zaliczanych </t>
  </si>
  <si>
    <t>Wpływy z podatku dochodowego od osób fizycznych</t>
  </si>
  <si>
    <t>Wpływy z opłat za zezwolenia na sprzedaż napojów alkoholowych</t>
  </si>
  <si>
    <t>Udziały gmin w podatkach stanowiących dochód budżetu</t>
  </si>
  <si>
    <t>państwa</t>
  </si>
  <si>
    <t>Państwa, j.s.t. lub innych jednostek zaliczanych  do sektora</t>
  </si>
  <si>
    <t>finansów publicznych oraz innych umów o podobnym charkterze</t>
  </si>
  <si>
    <t xml:space="preserve">zadań zleconych gminie (związkom gmin) ustawami </t>
  </si>
  <si>
    <t>niezgodnie z przeznaczeniem lub wykorzystanych z naruszniem</t>
  </si>
  <si>
    <t>nienależnie lub w nadmiernej wysokości</t>
  </si>
  <si>
    <t>procedur, o których mowa w w art. 184 ustawy, pobranych</t>
  </si>
  <si>
    <t xml:space="preserve">Składki na ubezpieczenie zdrowotne opłacane za osoby </t>
  </si>
  <si>
    <t>Dotacje celowe otrzymane z budżetu państwa na realizację własnych</t>
  </si>
  <si>
    <t>zadań bieżących gmin (związków gmin)</t>
  </si>
  <si>
    <t>Usługi opiekuńcze i specjalistyczne usługi opiekuńcze</t>
  </si>
  <si>
    <t>Wpływy i wydatki związane z gromadzeniem środków z opłat</t>
  </si>
  <si>
    <t>i kar za korzystanie ze środowiska</t>
  </si>
  <si>
    <t>(związków gmin), powiatów (związków powiatów), samorzadów</t>
  </si>
  <si>
    <t>województw, pozyskane z innych źródeł</t>
  </si>
  <si>
    <t>6330</t>
  </si>
  <si>
    <t>Dotacje celowe otrzymane z budzetu państwa na realizacje inwestycji</t>
  </si>
  <si>
    <t>i zakupów inwestycyjnych własnych gmin (zwiazków gmin)</t>
  </si>
  <si>
    <t>0900</t>
  </si>
  <si>
    <t>Kultura fizyczna</t>
  </si>
  <si>
    <t>Dochody j.s.t. związane z realizacją zadań z zakresu administracji</t>
  </si>
  <si>
    <t>rządowej oraz innych zadań zleconych ustawami</t>
  </si>
  <si>
    <t>2360</t>
  </si>
  <si>
    <t>80103</t>
  </si>
  <si>
    <t>Oddziały przedszkolne w szkołach podstawowych</t>
  </si>
  <si>
    <t>Wspieranie rodziny</t>
  </si>
  <si>
    <t xml:space="preserve">   - dochody majątkowe</t>
  </si>
  <si>
    <t xml:space="preserve">   - dochody bieżące</t>
  </si>
  <si>
    <t>wpływy z róznych dochodów</t>
  </si>
  <si>
    <t>- na zadania zlecone - 2010</t>
  </si>
  <si>
    <t>- na zadania własne - 2030</t>
  </si>
  <si>
    <t>zwrot funduszu alimentacyjnego</t>
  </si>
  <si>
    <t>90003</t>
  </si>
  <si>
    <t>Oczyszczanie miast i wsi</t>
  </si>
  <si>
    <t>0770</t>
  </si>
  <si>
    <t>prawa użytkowania wieczystego nieruchomości</t>
  </si>
  <si>
    <t>Wpływy z tytułu odpłatnego nabycia prawa własności oraz</t>
  </si>
  <si>
    <t>85215</t>
  </si>
  <si>
    <t>Dodatki mieszkaniowe</t>
  </si>
  <si>
    <t>90002</t>
  </si>
  <si>
    <t>inne opłaty (opłata za wywóz nieczystości stałych)</t>
  </si>
  <si>
    <t xml:space="preserve">   dofinansowanie zadań współfinansowanych z budżetu UE</t>
  </si>
  <si>
    <t>Wpływy z najmu i dzierżawy składników majątkowych</t>
  </si>
  <si>
    <t>Wpływy z opłat za trwały zarząd, użytkowanie i służebności</t>
  </si>
  <si>
    <t>Wpływy z pozostałych odsetek</t>
  </si>
  <si>
    <t>Urzędy gmin (miast i miast na prawach powiatu)</t>
  </si>
  <si>
    <t>Wpływy z podatku od działalności gospodarczej osób fizycznych,</t>
  </si>
  <si>
    <t>Wpływy z odsetek od nieterminowych wpłat z tytułu podatków i opłat</t>
  </si>
  <si>
    <t>Wpływy z podatku od nieruchomości</t>
  </si>
  <si>
    <t>Wpływy z podatku od środków transportowych</t>
  </si>
  <si>
    <t>Wpływy z podatku rolnego</t>
  </si>
  <si>
    <t>Wpływy z podatku leśnego</t>
  </si>
  <si>
    <t>Wpływy z podatku od czynności cywilnoprawnych</t>
  </si>
  <si>
    <t>Wpływy z podatku od spadków i darowizn</t>
  </si>
  <si>
    <t>Wpływy z opłaty eksploatacyjnej</t>
  </si>
  <si>
    <t xml:space="preserve">Wpływy z odsetek od nieterminowych wpłat z tytułu podatków i opłat </t>
  </si>
  <si>
    <t>Wpływy z podatku dochodowy od osób fizycznych</t>
  </si>
  <si>
    <t>Wpływy z podatku dochodowy od osób prawnych</t>
  </si>
  <si>
    <t>Wpływy z najmu i dzierżawy składników majątkowych Skarbu</t>
  </si>
  <si>
    <t>Oświetlenie ulic, placów i dróg</t>
  </si>
  <si>
    <t>Zadania z zakresu kultury fizycznej</t>
  </si>
  <si>
    <t>pieniężnej</t>
  </si>
  <si>
    <t>Wpływy z otrzymanych spadków, zapisów i darowizn w postaci</t>
  </si>
  <si>
    <t>2680</t>
  </si>
  <si>
    <t>Rekompensaty utraconych dochodów w podatkach i opłatach lokalnych</t>
  </si>
  <si>
    <t xml:space="preserve"> samorządu terytorialnego na podstawie odrębnych ustaw</t>
  </si>
  <si>
    <t>Wpływy z innych lokalnych opłat pobieranych przez jednostki</t>
  </si>
  <si>
    <t>Świadczenie wychowawcze</t>
  </si>
  <si>
    <t>2060</t>
  </si>
  <si>
    <t>Dotacje celowe otrzymane z budżetu państwa na zadania</t>
  </si>
  <si>
    <t>bieżące z zakresu administracji rządowej zlecone gminom</t>
  </si>
  <si>
    <t xml:space="preserve"> (związkom gmin, związkom powiatowo-gminnym), związane</t>
  </si>
  <si>
    <t>państwa w wychowywaniu dzieci</t>
  </si>
  <si>
    <t>z realizacją świadczenia wychowawczego stanowiącego pomoc</t>
  </si>
  <si>
    <t>- na zadania własne - 2060</t>
  </si>
  <si>
    <t>utracone dochody (podatek od gruntów pod jeziorami)</t>
  </si>
  <si>
    <t>855</t>
  </si>
  <si>
    <t>85501</t>
  </si>
  <si>
    <t>85502</t>
  </si>
  <si>
    <t>85230</t>
  </si>
  <si>
    <t>Rodzina</t>
  </si>
  <si>
    <t>Świadczenie rodzinne, świadczenie z funduszu alimentacyjnego</t>
  </si>
  <si>
    <t>Zasiłki okresowe, celowe i pomoc w naturze oraz składki</t>
  </si>
  <si>
    <t>na ubezpieczenia emerytalne i rentowe</t>
  </si>
  <si>
    <t>Pomoc w zakresie dożywiania</t>
  </si>
  <si>
    <t>75075</t>
  </si>
  <si>
    <t>Promocja jednostek samorządu terytorialnego</t>
  </si>
  <si>
    <t>2. Subwencja</t>
  </si>
  <si>
    <t>3. Środki własne</t>
  </si>
  <si>
    <t>4. Inne dotacje</t>
  </si>
  <si>
    <t>5. Środki na finansowanie wydatków z budżetu państwa na</t>
  </si>
  <si>
    <t>6257</t>
  </si>
  <si>
    <t>Dotacje celowe w ramach programów finansowanych z udziałem</t>
  </si>
  <si>
    <t>środków europejskich oraz środków, o których mowa w art. 5 ust 3</t>
  </si>
  <si>
    <t xml:space="preserve">pkt 5 lit. a i b ustawy, lub płatności w ramach budzetu środków </t>
  </si>
  <si>
    <t>europejskich, realizowanych przez j.s.t.</t>
  </si>
  <si>
    <t>2057</t>
  </si>
  <si>
    <t>0550</t>
  </si>
  <si>
    <t>Wpływy z opłat z tytułu użtkowania wieczystego nieruchomości</t>
  </si>
  <si>
    <t>0640</t>
  </si>
  <si>
    <t>Wpływy z tytułu kosztów egzekucyjnych, opłaty komorniczej i kosztów upomnień</t>
  </si>
  <si>
    <t>i zakupów inwestycyjnych własnych gmin (zwiazków gmin,</t>
  </si>
  <si>
    <t>związków powiatowo-gminnych)</t>
  </si>
  <si>
    <t>75085</t>
  </si>
  <si>
    <t>Wspólna obsługa jednostek samorządu trytorialnego</t>
  </si>
  <si>
    <t>754</t>
  </si>
  <si>
    <t>Bezpieczeństwo publiczne i ochrona przeciwpożarowa</t>
  </si>
  <si>
    <t>75412</t>
  </si>
  <si>
    <t>Ochotnicze straże pożarne</t>
  </si>
  <si>
    <t>i kosztów upomnień</t>
  </si>
  <si>
    <t xml:space="preserve">Wpływy z tytułu kosztów egzekucyjnych, opłaty komorniczej </t>
  </si>
  <si>
    <t>0660</t>
  </si>
  <si>
    <t>własnych zadań bieżących gmin (związków gmin,</t>
  </si>
  <si>
    <t>zadań bieżących gmin (związków gmin,</t>
  </si>
  <si>
    <t>Wpływy z odsetek od nieterminowych wpłat z tytułu podatki i opłat</t>
  </si>
  <si>
    <t xml:space="preserve">Dotacje celowe otrzymane z budżetu państwa na realizację </t>
  </si>
  <si>
    <t>Wpływy z odsettek od dotacji oraz płatności: wykorzystywanych</t>
  </si>
  <si>
    <t xml:space="preserve">niezgodnie z przeznaczeniem lub wykorzystywanych z naruszeniem </t>
  </si>
  <si>
    <t>85503</t>
  </si>
  <si>
    <t>Karta Dużej Rodziny</t>
  </si>
  <si>
    <t>85504</t>
  </si>
  <si>
    <t>Wpływy z tytułu kosztów egzekucyjnych, opłaty komorniczej</t>
  </si>
  <si>
    <t>Wpływy z różnych dochodach</t>
  </si>
  <si>
    <t>kary i odszkodowania</t>
  </si>
  <si>
    <t xml:space="preserve">pkt 5 lit. a i b ustawy, lub płatności w ramach budżetu środków </t>
  </si>
  <si>
    <t>Dotacje celowe otrzymane z budżetu państwa na realizacje inwestycji</t>
  </si>
  <si>
    <t>pkt 5 lit.a i b ustawy, lub płatnosci w ramach budżetu środków</t>
  </si>
  <si>
    <t>cywilno-prawnych oraz podatków i opłat lokalnych</t>
  </si>
  <si>
    <t>z ubezpieczenia społecznego</t>
  </si>
  <si>
    <t>71004</t>
  </si>
  <si>
    <t>Plany zagospodarowania przestrzennego</t>
  </si>
  <si>
    <t>75109</t>
  </si>
  <si>
    <t>Wybory do rad gmin, rad powiatów i sejmików województw, wybory</t>
  </si>
  <si>
    <t>wójtów, burmistrzów i prezydentów miast oraz referenda gminne,</t>
  </si>
  <si>
    <t>powiatowe i wojewódzkie</t>
  </si>
  <si>
    <t>Dotacje celowe otrzymane z budżetu państwa na realizację inwestycji</t>
  </si>
  <si>
    <t>80153</t>
  </si>
  <si>
    <t>podręczników, materiałów edukacyjnych lub materiałów</t>
  </si>
  <si>
    <t>ćwiczeniowych</t>
  </si>
  <si>
    <t>Wpływy z odsetek od nieterminowych wpłat z tytułu podatków</t>
  </si>
  <si>
    <t>i opłat</t>
  </si>
  <si>
    <t xml:space="preserve">Wpływy ze zwrotów dotacji oraz płatnosci wykorzystanych </t>
  </si>
  <si>
    <t>Pomoc materialna dla uczniów o charakterzye socjalnym</t>
  </si>
  <si>
    <t xml:space="preserve">oraz składki na ubezpieczenia emerytalne i rentowe </t>
  </si>
  <si>
    <t>opłata za trwały zarzad, uztkowanie i służebność</t>
  </si>
  <si>
    <t>dochody własne  - sprzedaz mienia</t>
  </si>
  <si>
    <t>dochody własny - udziały w podatkach</t>
  </si>
  <si>
    <t>85513</t>
  </si>
  <si>
    <t>Plan dochodów budżetu gminy na 2020 r.</t>
  </si>
  <si>
    <t>w sprawie: uchwalenia budżetu gminy Mrągowo na 2020 r.</t>
  </si>
  <si>
    <t>za 2019 r.</t>
  </si>
  <si>
    <t>2020 r.</t>
  </si>
  <si>
    <t>60095</t>
  </si>
  <si>
    <t>0950</t>
  </si>
  <si>
    <t>Wpływy z tytułu kar i odszkodowań wynikających z umów</t>
  </si>
  <si>
    <t>71012</t>
  </si>
  <si>
    <t>Zadania z zakresu geodezji i kartografii</t>
  </si>
  <si>
    <t>75095</t>
  </si>
  <si>
    <t>Wybory do Sejmu i Senatu</t>
  </si>
  <si>
    <t>75108</t>
  </si>
  <si>
    <t>75113</t>
  </si>
  <si>
    <t>Wybory do Parlamentu Europejskiego</t>
  </si>
  <si>
    <t>851</t>
  </si>
  <si>
    <t>Ochrona zdrowia</t>
  </si>
  <si>
    <t>85149</t>
  </si>
  <si>
    <t>Programy polityki zdrowotnej</t>
  </si>
  <si>
    <t>2059</t>
  </si>
  <si>
    <t>85203</t>
  </si>
  <si>
    <t>Ośrodki wsparcia</t>
  </si>
  <si>
    <t>2330</t>
  </si>
  <si>
    <t>Dotacje celowe otrzymane od samorządu województwa na zadania</t>
  </si>
  <si>
    <t>jednostkami samorządu terytorialnego</t>
  </si>
  <si>
    <t>bieżące realizowane na podstawie porozumień (umów) między</t>
  </si>
  <si>
    <t>Wpływy z odsetek od dotacji oraz płatności: wykorzystywanych</t>
  </si>
  <si>
    <t>Wpływy z opłat za korzystanie z wychowania przedszkolnego</t>
  </si>
  <si>
    <t>Zapewnienie uczniom prawa do bezpłatnego dostępu do</t>
  </si>
  <si>
    <t>pobierające niektóre świadczenia z pomocy społecznej</t>
  </si>
  <si>
    <t>oraz za osoby uczestniczące w zajęciach w centrum</t>
  </si>
  <si>
    <t>integracji społecznej</t>
  </si>
  <si>
    <t>Składki na ubezpieczenia zdrowotne opłacone za osoby pobierające niektóre świadczenia rodzinne, zgodnie  z przepisami ustwy o świadczeniach rodzinnych oraz za osoby pobierające zasiłki dla opiekunów, zgodnie z przepisami ustawy z dnia 4 kwietnia 2014 r. o ustaleniu i wypłacie zasiłków dla opirkunów</t>
  </si>
  <si>
    <t>Gospodarka odpadami komunalnymi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</si>
</sst>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b/>
      <i/>
      <sz val="10"/>
      <color theme="0"/>
      <name val="Arial CE"/>
      <family val="2"/>
      <charset val="238"/>
    </font>
    <font>
      <i/>
      <sz val="10"/>
      <color theme="0"/>
      <name val="Arial CE"/>
      <family val="2"/>
      <charset val="238"/>
    </font>
    <font>
      <sz val="10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/>
    <xf numFmtId="0" fontId="4" fillId="0" borderId="0" xfId="0" applyFont="1" applyFill="1"/>
    <xf numFmtId="0" fontId="4" fillId="0" borderId="0" xfId="0" applyFont="1"/>
    <xf numFmtId="0" fontId="4" fillId="0" borderId="2" xfId="0" applyFont="1" applyFill="1" applyBorder="1"/>
    <xf numFmtId="49" fontId="4" fillId="0" borderId="3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1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3" xfId="0" applyNumberFormat="1" applyFont="1" applyFill="1" applyBorder="1"/>
    <xf numFmtId="49" fontId="4" fillId="0" borderId="1" xfId="0" applyNumberFormat="1" applyFont="1" applyFill="1" applyBorder="1"/>
    <xf numFmtId="0" fontId="6" fillId="0" borderId="0" xfId="0" applyFont="1"/>
    <xf numFmtId="49" fontId="2" fillId="0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4" fillId="0" borderId="4" xfId="0" quotePrefix="1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/>
    </xf>
    <xf numFmtId="0" fontId="2" fillId="2" borderId="7" xfId="0" applyFont="1" applyFill="1" applyBorder="1"/>
    <xf numFmtId="0" fontId="4" fillId="0" borderId="9" xfId="0" applyFont="1" applyBorder="1"/>
    <xf numFmtId="0" fontId="10" fillId="2" borderId="8" xfId="0" applyFont="1" applyFill="1" applyBorder="1"/>
    <xf numFmtId="0" fontId="10" fillId="2" borderId="7" xfId="0" applyFont="1" applyFill="1" applyBorder="1"/>
    <xf numFmtId="49" fontId="3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/>
    <xf numFmtId="49" fontId="3" fillId="0" borderId="2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49" fontId="2" fillId="3" borderId="11" xfId="0" applyNumberFormat="1" applyFont="1" applyFill="1" applyBorder="1" applyAlignment="1">
      <alignment horizontal="center"/>
    </xf>
    <xf numFmtId="49" fontId="1" fillId="3" borderId="8" xfId="0" quotePrefix="1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49" fontId="3" fillId="0" borderId="2" xfId="0" applyNumberFormat="1" applyFont="1" applyFill="1" applyBorder="1"/>
    <xf numFmtId="49" fontId="2" fillId="0" borderId="13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0" fontId="9" fillId="0" borderId="11" xfId="0" applyFont="1" applyFill="1" applyBorder="1"/>
    <xf numFmtId="49" fontId="4" fillId="0" borderId="0" xfId="0" applyNumberFormat="1" applyFont="1" applyFill="1" applyBorder="1" applyAlignment="1">
      <alignment horizontal="center"/>
    </xf>
    <xf numFmtId="49" fontId="4" fillId="0" borderId="14" xfId="0" applyNumberFormat="1" applyFont="1" applyFill="1" applyBorder="1"/>
    <xf numFmtId="0" fontId="4" fillId="0" borderId="0" xfId="0" applyFont="1" applyBorder="1"/>
    <xf numFmtId="49" fontId="1" fillId="3" borderId="7" xfId="0" applyNumberFormat="1" applyFont="1" applyFill="1" applyBorder="1" applyAlignment="1">
      <alignment horizontal="center"/>
    </xf>
    <xf numFmtId="49" fontId="4" fillId="0" borderId="11" xfId="0" applyNumberFormat="1" applyFont="1" applyFill="1" applyBorder="1"/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9" fillId="0" borderId="1" xfId="0" applyFont="1" applyFill="1" applyBorder="1"/>
    <xf numFmtId="49" fontId="4" fillId="0" borderId="8" xfId="0" quotePrefix="1" applyNumberFormat="1" applyFont="1" applyFill="1" applyBorder="1" applyAlignment="1">
      <alignment horizontal="center"/>
    </xf>
    <xf numFmtId="0" fontId="1" fillId="3" borderId="4" xfId="0" applyFont="1" applyFill="1" applyBorder="1"/>
    <xf numFmtId="49" fontId="4" fillId="0" borderId="15" xfId="0" applyNumberFormat="1" applyFont="1" applyFill="1" applyBorder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16" xfId="0" applyFont="1" applyBorder="1"/>
    <xf numFmtId="0" fontId="9" fillId="0" borderId="2" xfId="0" applyFont="1" applyFill="1" applyBorder="1"/>
    <xf numFmtId="49" fontId="10" fillId="2" borderId="8" xfId="0" applyNumberFormat="1" applyFont="1" applyFill="1" applyBorder="1"/>
    <xf numFmtId="49" fontId="4" fillId="0" borderId="13" xfId="0" applyNumberFormat="1" applyFont="1" applyFill="1" applyBorder="1" applyAlignment="1">
      <alignment horizontal="center"/>
    </xf>
    <xf numFmtId="0" fontId="12" fillId="0" borderId="17" xfId="0" applyFont="1" applyFill="1" applyBorder="1"/>
    <xf numFmtId="0" fontId="4" fillId="0" borderId="9" xfId="0" quotePrefix="1" applyFont="1" applyBorder="1"/>
    <xf numFmtId="4" fontId="12" fillId="0" borderId="0" xfId="0" applyNumberFormat="1" applyFont="1" applyFill="1" applyBorder="1"/>
    <xf numFmtId="0" fontId="4" fillId="0" borderId="0" xfId="0" applyFont="1" applyFill="1" applyBorder="1"/>
    <xf numFmtId="49" fontId="4" fillId="0" borderId="0" xfId="0" quotePrefix="1" applyNumberFormat="1" applyFont="1" applyFill="1" applyBorder="1"/>
    <xf numFmtId="49" fontId="4" fillId="0" borderId="18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0" fontId="4" fillId="0" borderId="14" xfId="0" applyFont="1" applyFill="1" applyBorder="1"/>
    <xf numFmtId="49" fontId="4" fillId="0" borderId="20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" fontId="6" fillId="3" borderId="21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" fontId="2" fillId="2" borderId="23" xfId="0" applyNumberFormat="1" applyFont="1" applyFill="1" applyBorder="1"/>
    <xf numFmtId="4" fontId="9" fillId="0" borderId="24" xfId="0" applyNumberFormat="1" applyFont="1" applyFill="1" applyBorder="1"/>
    <xf numFmtId="4" fontId="4" fillId="0" borderId="25" xfId="0" applyNumberFormat="1" applyFont="1" applyFill="1" applyBorder="1"/>
    <xf numFmtId="4" fontId="4" fillId="0" borderId="21" xfId="0" applyNumberFormat="1" applyFont="1" applyFill="1" applyBorder="1"/>
    <xf numFmtId="4" fontId="9" fillId="0" borderId="14" xfId="0" applyNumberFormat="1" applyFont="1" applyFill="1" applyBorder="1"/>
    <xf numFmtId="4" fontId="4" fillId="0" borderId="14" xfId="0" applyNumberFormat="1" applyFont="1" applyFill="1" applyBorder="1"/>
    <xf numFmtId="4" fontId="4" fillId="0" borderId="26" xfId="0" applyNumberFormat="1" applyFont="1" applyFill="1" applyBorder="1"/>
    <xf numFmtId="4" fontId="4" fillId="0" borderId="25" xfId="0" applyNumberFormat="1" applyFont="1" applyFill="1" applyBorder="1" applyAlignment="1">
      <alignment horizontal="right"/>
    </xf>
    <xf numFmtId="4" fontId="2" fillId="2" borderId="27" xfId="0" applyNumberFormat="1" applyFont="1" applyFill="1" applyBorder="1"/>
    <xf numFmtId="4" fontId="9" fillId="3" borderId="24" xfId="0" applyNumberFormat="1" applyFont="1" applyFill="1" applyBorder="1"/>
    <xf numFmtId="4" fontId="3" fillId="0" borderId="14" xfId="0" applyNumberFormat="1" applyFont="1" applyFill="1" applyBorder="1"/>
    <xf numFmtId="4" fontId="1" fillId="3" borderId="23" xfId="0" applyNumberFormat="1" applyFont="1" applyFill="1" applyBorder="1"/>
    <xf numFmtId="4" fontId="4" fillId="0" borderId="27" xfId="0" applyNumberFormat="1" applyFont="1" applyFill="1" applyBorder="1"/>
    <xf numFmtId="4" fontId="9" fillId="0" borderId="25" xfId="0" applyNumberFormat="1" applyFont="1" applyFill="1" applyBorder="1"/>
    <xf numFmtId="4" fontId="4" fillId="2" borderId="14" xfId="0" applyNumberFormat="1" applyFont="1" applyFill="1" applyBorder="1"/>
    <xf numFmtId="4" fontId="3" fillId="0" borderId="28" xfId="0" applyNumberFormat="1" applyFont="1" applyFill="1" applyBorder="1"/>
    <xf numFmtId="4" fontId="10" fillId="2" borderId="27" xfId="0" applyNumberFormat="1" applyFont="1" applyFill="1" applyBorder="1" applyAlignment="1">
      <alignment horizontal="right"/>
    </xf>
    <xf numFmtId="4" fontId="9" fillId="0" borderId="24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right"/>
    </xf>
    <xf numFmtId="4" fontId="2" fillId="2" borderId="14" xfId="0" applyNumberFormat="1" applyFont="1" applyFill="1" applyBorder="1"/>
    <xf numFmtId="4" fontId="12" fillId="0" borderId="25" xfId="0" applyNumberFormat="1" applyFont="1" applyFill="1" applyBorder="1"/>
    <xf numFmtId="4" fontId="4" fillId="0" borderId="21" xfId="0" applyNumberFormat="1" applyFont="1" applyFill="1" applyBorder="1" applyAlignment="1">
      <alignment horizontal="right"/>
    </xf>
    <xf numFmtId="4" fontId="12" fillId="0" borderId="24" xfId="0" applyNumberFormat="1" applyFont="1" applyFill="1" applyBorder="1"/>
    <xf numFmtId="4" fontId="4" fillId="0" borderId="23" xfId="0" applyNumberFormat="1" applyFont="1" applyFill="1" applyBorder="1"/>
    <xf numFmtId="4" fontId="12" fillId="0" borderId="24" xfId="0" applyNumberFormat="1" applyFont="1" applyFill="1" applyBorder="1" applyAlignment="1">
      <alignment horizontal="right"/>
    </xf>
    <xf numFmtId="4" fontId="5" fillId="0" borderId="14" xfId="0" applyNumberFormat="1" applyFont="1" applyFill="1" applyBorder="1"/>
    <xf numFmtId="4" fontId="10" fillId="2" borderId="23" xfId="0" applyNumberFormat="1" applyFont="1" applyFill="1" applyBorder="1" applyAlignment="1">
      <alignment horizontal="right"/>
    </xf>
    <xf numFmtId="4" fontId="1" fillId="0" borderId="25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>
      <alignment horizontal="right"/>
    </xf>
    <xf numFmtId="4" fontId="9" fillId="0" borderId="24" xfId="0" applyNumberFormat="1" applyFont="1" applyBorder="1"/>
    <xf numFmtId="4" fontId="4" fillId="0" borderId="21" xfId="0" applyNumberFormat="1" applyFont="1" applyBorder="1"/>
    <xf numFmtId="4" fontId="4" fillId="0" borderId="21" xfId="0" applyNumberFormat="1" applyFont="1" applyBorder="1" applyAlignment="1">
      <alignment horizontal="right"/>
    </xf>
    <xf numFmtId="4" fontId="9" fillId="0" borderId="11" xfId="0" applyNumberFormat="1" applyFont="1" applyFill="1" applyBorder="1"/>
    <xf numFmtId="4" fontId="4" fillId="0" borderId="2" xfId="0" applyNumberFormat="1" applyFont="1" applyFill="1" applyBorder="1"/>
    <xf numFmtId="4" fontId="4" fillId="0" borderId="29" xfId="0" applyNumberFormat="1" applyFont="1" applyFill="1" applyBorder="1"/>
    <xf numFmtId="4" fontId="4" fillId="0" borderId="4" xfId="0" applyNumberFormat="1" applyFont="1" applyFill="1" applyBorder="1"/>
    <xf numFmtId="4" fontId="4" fillId="0" borderId="30" xfId="0" applyNumberFormat="1" applyFont="1" applyFill="1" applyBorder="1"/>
    <xf numFmtId="4" fontId="9" fillId="0" borderId="1" xfId="0" applyNumberFormat="1" applyFont="1" applyFill="1" applyBorder="1"/>
    <xf numFmtId="4" fontId="4" fillId="0" borderId="0" xfId="0" applyNumberFormat="1" applyFont="1" applyFill="1" applyBorder="1"/>
    <xf numFmtId="4" fontId="4" fillId="0" borderId="1" xfId="0" applyNumberFormat="1" applyFont="1" applyFill="1" applyBorder="1"/>
    <xf numFmtId="4" fontId="4" fillId="0" borderId="5" xfId="0" applyNumberFormat="1" applyFont="1" applyFill="1" applyBorder="1"/>
    <xf numFmtId="4" fontId="4" fillId="0" borderId="31" xfId="0" applyNumberFormat="1" applyFont="1" applyFill="1" applyBorder="1"/>
    <xf numFmtId="4" fontId="4" fillId="0" borderId="7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2" fillId="2" borderId="7" xfId="0" applyNumberFormat="1" applyFont="1" applyFill="1" applyBorder="1"/>
    <xf numFmtId="4" fontId="9" fillId="3" borderId="11" xfId="0" applyNumberFormat="1" applyFont="1" applyFill="1" applyBorder="1"/>
    <xf numFmtId="4" fontId="3" fillId="0" borderId="1" xfId="0" applyNumberFormat="1" applyFont="1" applyFill="1" applyBorder="1"/>
    <xf numFmtId="4" fontId="10" fillId="2" borderId="7" xfId="0" applyNumberFormat="1" applyFont="1" applyFill="1" applyBorder="1"/>
    <xf numFmtId="4" fontId="1" fillId="0" borderId="4" xfId="0" applyNumberFormat="1" applyFont="1" applyFill="1" applyBorder="1"/>
    <xf numFmtId="4" fontId="1" fillId="3" borderId="8" xfId="0" applyNumberFormat="1" applyFont="1" applyFill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/>
    <xf numFmtId="4" fontId="3" fillId="0" borderId="17" xfId="0" applyNumberFormat="1" applyFont="1" applyFill="1" applyBorder="1"/>
    <xf numFmtId="4" fontId="12" fillId="0" borderId="32" xfId="0" applyNumberFormat="1" applyFont="1" applyFill="1" applyBorder="1"/>
    <xf numFmtId="4" fontId="12" fillId="0" borderId="17" xfId="0" applyNumberFormat="1" applyFont="1" applyFill="1" applyBorder="1"/>
    <xf numFmtId="4" fontId="9" fillId="0" borderId="2" xfId="0" applyNumberFormat="1" applyFont="1" applyFill="1" applyBorder="1"/>
    <xf numFmtId="4" fontId="12" fillId="0" borderId="1" xfId="0" applyNumberFormat="1" applyFont="1" applyFill="1" applyBorder="1"/>
    <xf numFmtId="4" fontId="4" fillId="0" borderId="4" xfId="0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12" fillId="0" borderId="11" xfId="0" applyNumberFormat="1" applyFont="1" applyFill="1" applyBorder="1"/>
    <xf numFmtId="4" fontId="4" fillId="0" borderId="8" xfId="0" applyNumberFormat="1" applyFont="1" applyFill="1" applyBorder="1"/>
    <xf numFmtId="4" fontId="4" fillId="0" borderId="33" xfId="0" applyNumberFormat="1" applyFont="1" applyFill="1" applyBorder="1"/>
    <xf numFmtId="4" fontId="5" fillId="0" borderId="1" xfId="0" applyNumberFormat="1" applyFont="1" applyFill="1" applyBorder="1"/>
    <xf numFmtId="4" fontId="10" fillId="2" borderId="8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4" fillId="0" borderId="0" xfId="0" applyNumberFormat="1" applyFont="1"/>
    <xf numFmtId="4" fontId="9" fillId="0" borderId="25" xfId="0" applyNumberFormat="1" applyFont="1" applyFill="1" applyBorder="1" applyAlignment="1">
      <alignment horizontal="right"/>
    </xf>
    <xf numFmtId="164" fontId="9" fillId="0" borderId="34" xfId="0" applyNumberFormat="1" applyFont="1" applyBorder="1"/>
    <xf numFmtId="4" fontId="1" fillId="0" borderId="21" xfId="0" applyNumberFormat="1" applyFont="1" applyFill="1" applyBorder="1" applyAlignment="1">
      <alignment horizontal="right"/>
    </xf>
    <xf numFmtId="49" fontId="9" fillId="3" borderId="11" xfId="0" applyNumberFormat="1" applyFont="1" applyFill="1" applyBorder="1" applyAlignment="1">
      <alignment horizontal="center"/>
    </xf>
    <xf numFmtId="0" fontId="9" fillId="3" borderId="11" xfId="0" applyFont="1" applyFill="1" applyBorder="1"/>
    <xf numFmtId="0" fontId="2" fillId="2" borderId="27" xfId="0" applyFont="1" applyFill="1" applyBorder="1"/>
    <xf numFmtId="0" fontId="9" fillId="3" borderId="24" xfId="0" applyFont="1" applyFill="1" applyBorder="1"/>
    <xf numFmtId="49" fontId="4" fillId="0" borderId="35" xfId="0" applyNumberFormat="1" applyFont="1" applyFill="1" applyBorder="1" applyAlignment="1">
      <alignment horizontal="center"/>
    </xf>
    <xf numFmtId="49" fontId="4" fillId="0" borderId="15" xfId="0" quotePrefix="1" applyNumberFormat="1" applyFont="1" applyFill="1" applyBorder="1"/>
    <xf numFmtId="4" fontId="9" fillId="0" borderId="29" xfId="0" applyNumberFormat="1" applyFont="1" applyFill="1" applyBorder="1"/>
    <xf numFmtId="165" fontId="9" fillId="0" borderId="36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4" fontId="0" fillId="0" borderId="25" xfId="0" applyNumberFormat="1" applyFont="1" applyFill="1" applyBorder="1"/>
    <xf numFmtId="4" fontId="4" fillId="0" borderId="37" xfId="0" applyNumberFormat="1" applyFont="1" applyFill="1" applyBorder="1"/>
    <xf numFmtId="49" fontId="10" fillId="0" borderId="17" xfId="0" quotePrefix="1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10" fillId="0" borderId="2" xfId="0" quotePrefix="1" applyNumberFormat="1" applyFont="1" applyFill="1" applyBorder="1" applyAlignment="1">
      <alignment horizontal="center"/>
    </xf>
    <xf numFmtId="0" fontId="9" fillId="0" borderId="17" xfId="0" applyFont="1" applyFill="1" applyBorder="1"/>
    <xf numFmtId="4" fontId="9" fillId="0" borderId="28" xfId="0" applyNumberFormat="1" applyFont="1" applyFill="1" applyBorder="1" applyAlignment="1">
      <alignment horizontal="right"/>
    </xf>
    <xf numFmtId="4" fontId="4" fillId="0" borderId="25" xfId="0" quotePrefix="1" applyNumberFormat="1" applyFont="1" applyFill="1" applyBorder="1"/>
    <xf numFmtId="4" fontId="4" fillId="2" borderId="1" xfId="0" applyNumberFormat="1" applyFont="1" applyFill="1" applyBorder="1"/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" fontId="0" fillId="0" borderId="14" xfId="0" applyNumberFormat="1" applyFont="1" applyFill="1" applyBorder="1" applyAlignment="1">
      <alignment horizontal="right"/>
    </xf>
    <xf numFmtId="0" fontId="4" fillId="0" borderId="29" xfId="0" applyFont="1" applyFill="1" applyBorder="1"/>
    <xf numFmtId="0" fontId="4" fillId="0" borderId="25" xfId="0" applyFont="1" applyFill="1" applyBorder="1"/>
    <xf numFmtId="0" fontId="0" fillId="0" borderId="5" xfId="0" applyFill="1" applyBorder="1"/>
    <xf numFmtId="0" fontId="0" fillId="0" borderId="7" xfId="0" applyFill="1" applyBorder="1"/>
    <xf numFmtId="49" fontId="9" fillId="0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/>
    <xf numFmtId="49" fontId="10" fillId="0" borderId="14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9" fillId="0" borderId="38" xfId="0" applyNumberFormat="1" applyFont="1" applyFill="1" applyBorder="1" applyAlignment="1">
      <alignment horizontal="center"/>
    </xf>
    <xf numFmtId="49" fontId="9" fillId="0" borderId="18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" fontId="0" fillId="0" borderId="25" xfId="0" applyNumberFormat="1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0" fontId="4" fillId="0" borderId="31" xfId="0" applyFont="1" applyFill="1" applyBorder="1"/>
    <xf numFmtId="4" fontId="0" fillId="0" borderId="14" xfId="0" applyNumberFormat="1" applyFont="1" applyFill="1" applyBorder="1"/>
    <xf numFmtId="4" fontId="0" fillId="0" borderId="1" xfId="0" applyNumberFormat="1" applyFont="1" applyFill="1" applyBorder="1"/>
    <xf numFmtId="4" fontId="0" fillId="0" borderId="1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vertical="center"/>
    </xf>
    <xf numFmtId="4" fontId="0" fillId="0" borderId="2" xfId="0" applyNumberFormat="1" applyFont="1" applyFill="1" applyBorder="1"/>
    <xf numFmtId="165" fontId="9" fillId="0" borderId="34" xfId="0" applyNumberFormat="1" applyFont="1" applyFill="1" applyBorder="1"/>
    <xf numFmtId="165" fontId="0" fillId="0" borderId="40" xfId="0" applyNumberFormat="1" applyFont="1" applyFill="1" applyBorder="1"/>
    <xf numFmtId="165" fontId="1" fillId="0" borderId="36" xfId="0" applyNumberFormat="1" applyFont="1" applyFill="1" applyBorder="1"/>
    <xf numFmtId="165" fontId="1" fillId="0" borderId="41" xfId="0" applyNumberFormat="1" applyFont="1" applyFill="1" applyBorder="1"/>
    <xf numFmtId="165" fontId="12" fillId="3" borderId="34" xfId="0" applyNumberFormat="1" applyFont="1" applyFill="1" applyBorder="1"/>
    <xf numFmtId="165" fontId="1" fillId="0" borderId="42" xfId="0" applyNumberFormat="1" applyFont="1" applyFill="1" applyBorder="1"/>
    <xf numFmtId="165" fontId="1" fillId="0" borderId="43" xfId="0" applyNumberFormat="1" applyFont="1" applyFill="1" applyBorder="1"/>
    <xf numFmtId="165" fontId="2" fillId="2" borderId="44" xfId="0" applyNumberFormat="1" applyFont="1" applyFill="1" applyBorder="1"/>
    <xf numFmtId="165" fontId="3" fillId="0" borderId="41" xfId="0" applyNumberFormat="1" applyFont="1" applyFill="1" applyBorder="1"/>
    <xf numFmtId="165" fontId="4" fillId="0" borderId="41" xfId="0" applyNumberFormat="1" applyFont="1" applyFill="1" applyBorder="1"/>
    <xf numFmtId="165" fontId="10" fillId="2" borderId="45" xfId="0" applyNumberFormat="1" applyFont="1" applyFill="1" applyBorder="1"/>
    <xf numFmtId="165" fontId="1" fillId="0" borderId="44" xfId="0" applyNumberFormat="1" applyFont="1" applyFill="1" applyBorder="1"/>
    <xf numFmtId="165" fontId="9" fillId="0" borderId="40" xfId="0" applyNumberFormat="1" applyFont="1" applyFill="1" applyBorder="1"/>
    <xf numFmtId="165" fontId="1" fillId="0" borderId="46" xfId="0" applyNumberFormat="1" applyFont="1" applyFill="1" applyBorder="1"/>
    <xf numFmtId="165" fontId="1" fillId="0" borderId="22" xfId="0" applyNumberFormat="1" applyFont="1" applyFill="1" applyBorder="1"/>
    <xf numFmtId="165" fontId="1" fillId="0" borderId="40" xfId="0" applyNumberFormat="1" applyFont="1" applyFill="1" applyBorder="1"/>
    <xf numFmtId="165" fontId="4" fillId="2" borderId="36" xfId="0" applyNumberFormat="1" applyFont="1" applyFill="1" applyBorder="1"/>
    <xf numFmtId="165" fontId="2" fillId="2" borderId="45" xfId="0" applyNumberFormat="1" applyFont="1" applyFill="1" applyBorder="1"/>
    <xf numFmtId="165" fontId="3" fillId="0" borderId="47" xfId="0" applyNumberFormat="1" applyFont="1" applyFill="1" applyBorder="1"/>
    <xf numFmtId="165" fontId="9" fillId="0" borderId="43" xfId="0" applyNumberFormat="1" applyFont="1" applyFill="1" applyBorder="1"/>
    <xf numFmtId="165" fontId="2" fillId="2" borderId="36" xfId="0" applyNumberFormat="1" applyFont="1" applyFill="1" applyBorder="1"/>
    <xf numFmtId="165" fontId="1" fillId="0" borderId="45" xfId="0" applyNumberFormat="1" applyFont="1" applyFill="1" applyBorder="1"/>
    <xf numFmtId="165" fontId="1" fillId="0" borderId="48" xfId="0" applyNumberFormat="1" applyFont="1" applyFill="1" applyBorder="1"/>
    <xf numFmtId="165" fontId="12" fillId="0" borderId="49" xfId="0" applyNumberFormat="1" applyFont="1" applyFill="1" applyBorder="1"/>
    <xf numFmtId="165" fontId="12" fillId="0" borderId="34" xfId="0" applyNumberFormat="1" applyFont="1" applyFill="1" applyBorder="1"/>
    <xf numFmtId="165" fontId="12" fillId="0" borderId="43" xfId="0" applyNumberFormat="1" applyFont="1" applyFill="1" applyBorder="1"/>
    <xf numFmtId="165" fontId="11" fillId="2" borderId="48" xfId="0" applyNumberFormat="1" applyFont="1" applyFill="1" applyBorder="1"/>
    <xf numFmtId="165" fontId="9" fillId="0" borderId="34" xfId="0" applyNumberFormat="1" applyFont="1" applyFill="1" applyBorder="1" applyAlignment="1">
      <alignment horizontal="right"/>
    </xf>
    <xf numFmtId="165" fontId="4" fillId="0" borderId="41" xfId="0" applyNumberFormat="1" applyFont="1" applyFill="1" applyBorder="1" applyAlignment="1">
      <alignment horizontal="right"/>
    </xf>
    <xf numFmtId="165" fontId="4" fillId="0" borderId="43" xfId="0" applyNumberFormat="1" applyFont="1" applyFill="1" applyBorder="1" applyAlignment="1">
      <alignment horizontal="right"/>
    </xf>
    <xf numFmtId="165" fontId="4" fillId="0" borderId="46" xfId="0" applyNumberFormat="1" applyFont="1" applyFill="1" applyBorder="1" applyAlignment="1">
      <alignment horizontal="right"/>
    </xf>
    <xf numFmtId="165" fontId="4" fillId="0" borderId="48" xfId="0" applyNumberFormat="1" applyFont="1" applyFill="1" applyBorder="1" applyAlignment="1">
      <alignment horizontal="right"/>
    </xf>
    <xf numFmtId="165" fontId="12" fillId="0" borderId="40" xfId="0" applyNumberFormat="1" applyFont="1" applyFill="1" applyBorder="1"/>
    <xf numFmtId="165" fontId="4" fillId="0" borderId="42" xfId="0" applyNumberFormat="1" applyFont="1" applyFill="1" applyBorder="1" applyAlignment="1">
      <alignment horizontal="right"/>
    </xf>
    <xf numFmtId="165" fontId="4" fillId="0" borderId="40" xfId="0" applyNumberFormat="1" applyFont="1" applyFill="1" applyBorder="1" applyAlignment="1">
      <alignment horizontal="right"/>
    </xf>
    <xf numFmtId="165" fontId="5" fillId="0" borderId="36" xfId="0" applyNumberFormat="1" applyFont="1" applyFill="1" applyBorder="1"/>
    <xf numFmtId="165" fontId="4" fillId="0" borderId="45" xfId="0" applyNumberFormat="1" applyFont="1" applyFill="1" applyBorder="1"/>
    <xf numFmtId="165" fontId="4" fillId="0" borderId="42" xfId="0" applyNumberFormat="1" applyFont="1" applyFill="1" applyBorder="1"/>
    <xf numFmtId="165" fontId="4" fillId="0" borderId="36" xfId="0" applyNumberFormat="1" applyFont="1" applyFill="1" applyBorder="1"/>
    <xf numFmtId="165" fontId="4" fillId="0" borderId="44" xfId="0" applyNumberFormat="1" applyFont="1" applyFill="1" applyBorder="1"/>
    <xf numFmtId="165" fontId="4" fillId="0" borderId="48" xfId="0" applyNumberFormat="1" applyFont="1" applyFill="1" applyBorder="1"/>
    <xf numFmtId="165" fontId="10" fillId="2" borderId="45" xfId="0" applyNumberFormat="1" applyFont="1" applyFill="1" applyBorder="1" applyAlignment="1">
      <alignment horizontal="right"/>
    </xf>
    <xf numFmtId="165" fontId="9" fillId="0" borderId="40" xfId="0" applyNumberFormat="1" applyFont="1" applyFill="1" applyBorder="1" applyAlignment="1">
      <alignment horizontal="right"/>
    </xf>
    <xf numFmtId="165" fontId="9" fillId="0" borderId="47" xfId="0" applyNumberFormat="1" applyFont="1" applyFill="1" applyBorder="1" applyAlignment="1">
      <alignment horizontal="right"/>
    </xf>
    <xf numFmtId="165" fontId="1" fillId="0" borderId="46" xfId="0" applyNumberFormat="1" applyFont="1" applyFill="1" applyBorder="1" applyAlignment="1">
      <alignment horizontal="right"/>
    </xf>
    <xf numFmtId="165" fontId="1" fillId="0" borderId="40" xfId="0" applyNumberFormat="1" applyFont="1" applyFill="1" applyBorder="1" applyAlignment="1">
      <alignment horizontal="right"/>
    </xf>
    <xf numFmtId="165" fontId="4" fillId="0" borderId="36" xfId="0" applyNumberFormat="1" applyFont="1" applyFill="1" applyBorder="1" applyAlignment="1">
      <alignment horizontal="right"/>
    </xf>
    <xf numFmtId="0" fontId="0" fillId="3" borderId="8" xfId="0" applyFont="1" applyFill="1" applyBorder="1"/>
    <xf numFmtId="0" fontId="4" fillId="0" borderId="50" xfId="0" applyFont="1" applyBorder="1"/>
    <xf numFmtId="49" fontId="10" fillId="3" borderId="8" xfId="0" applyNumberFormat="1" applyFont="1" applyFill="1" applyBorder="1" applyAlignment="1">
      <alignment horizontal="center"/>
    </xf>
    <xf numFmtId="49" fontId="4" fillId="0" borderId="2" xfId="0" applyNumberFormat="1" applyFont="1" applyFill="1" applyBorder="1"/>
    <xf numFmtId="49" fontId="2" fillId="2" borderId="7" xfId="0" applyNumberFormat="1" applyFont="1" applyFill="1" applyBorder="1"/>
    <xf numFmtId="4" fontId="2" fillId="2" borderId="27" xfId="0" applyNumberFormat="1" applyFont="1" applyFill="1" applyBorder="1" applyAlignment="1">
      <alignment horizontal="right"/>
    </xf>
    <xf numFmtId="4" fontId="4" fillId="0" borderId="4" xfId="0" applyNumberFormat="1" applyFont="1" applyBorder="1"/>
    <xf numFmtId="0" fontId="4" fillId="0" borderId="50" xfId="0" applyFont="1" applyFill="1" applyBorder="1"/>
    <xf numFmtId="0" fontId="4" fillId="0" borderId="51" xfId="0" applyFont="1" applyBorder="1"/>
    <xf numFmtId="4" fontId="9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4" fillId="0" borderId="9" xfId="0" applyFont="1" applyFill="1" applyBorder="1"/>
    <xf numFmtId="0" fontId="10" fillId="0" borderId="2" xfId="0" applyFont="1" applyFill="1" applyBorder="1"/>
    <xf numFmtId="49" fontId="2" fillId="4" borderId="3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9" fillId="4" borderId="11" xfId="0" applyFont="1" applyFill="1" applyBorder="1"/>
    <xf numFmtId="4" fontId="9" fillId="4" borderId="24" xfId="0" applyNumberFormat="1" applyFont="1" applyFill="1" applyBorder="1" applyAlignment="1">
      <alignment horizontal="right"/>
    </xf>
    <xf numFmtId="49" fontId="9" fillId="4" borderId="11" xfId="0" applyNumberFormat="1" applyFont="1" applyFill="1" applyBorder="1" applyAlignment="1">
      <alignment horizontal="center"/>
    </xf>
    <xf numFmtId="4" fontId="0" fillId="4" borderId="5" xfId="0" applyNumberFormat="1" applyFont="1" applyFill="1" applyBorder="1" applyAlignment="1">
      <alignment horizontal="right"/>
    </xf>
    <xf numFmtId="165" fontId="0" fillId="4" borderId="42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65" fontId="0" fillId="4" borderId="36" xfId="0" applyNumberFormat="1" applyFont="1" applyFill="1" applyBorder="1" applyAlignment="1">
      <alignment horizontal="right"/>
    </xf>
    <xf numFmtId="165" fontId="1" fillId="0" borderId="36" xfId="0" applyNumberFormat="1" applyFont="1" applyFill="1" applyBorder="1" applyAlignment="1">
      <alignment horizontal="right"/>
    </xf>
    <xf numFmtId="4" fontId="0" fillId="0" borderId="21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center"/>
    </xf>
    <xf numFmtId="4" fontId="0" fillId="4" borderId="7" xfId="0" applyNumberFormat="1" applyFont="1" applyFill="1" applyBorder="1" applyAlignment="1">
      <alignment horizontal="right"/>
    </xf>
    <xf numFmtId="165" fontId="0" fillId="4" borderId="45" xfId="0" applyNumberFormat="1" applyFont="1" applyFill="1" applyBorder="1" applyAlignment="1">
      <alignment horizontal="right"/>
    </xf>
    <xf numFmtId="0" fontId="15" fillId="0" borderId="0" xfId="0" applyFont="1"/>
    <xf numFmtId="49" fontId="0" fillId="0" borderId="1" xfId="0" applyNumberFormat="1" applyFont="1" applyFill="1" applyBorder="1" applyAlignment="1">
      <alignment horizontal="center"/>
    </xf>
    <xf numFmtId="165" fontId="1" fillId="0" borderId="52" xfId="0" applyNumberFormat="1" applyFont="1" applyFill="1" applyBorder="1"/>
    <xf numFmtId="4" fontId="0" fillId="0" borderId="4" xfId="0" applyNumberFormat="1" applyFont="1" applyFill="1" applyBorder="1"/>
    <xf numFmtId="0" fontId="0" fillId="0" borderId="1" xfId="0" applyFill="1" applyBorder="1"/>
    <xf numFmtId="0" fontId="0" fillId="0" borderId="2" xfId="0" applyFill="1" applyBorder="1"/>
    <xf numFmtId="4" fontId="0" fillId="0" borderId="21" xfId="0" applyNumberFormat="1" applyFont="1" applyFill="1" applyBorder="1"/>
    <xf numFmtId="49" fontId="0" fillId="4" borderId="3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4" fontId="0" fillId="4" borderId="14" xfId="0" applyNumberFormat="1" applyFont="1" applyFill="1" applyBorder="1" applyAlignment="1">
      <alignment horizontal="right"/>
    </xf>
    <xf numFmtId="49" fontId="9" fillId="4" borderId="11" xfId="0" applyNumberFormat="1" applyFont="1" applyFill="1" applyBorder="1"/>
    <xf numFmtId="4" fontId="4" fillId="0" borderId="46" xfId="0" applyNumberFormat="1" applyFont="1" applyBorder="1"/>
    <xf numFmtId="49" fontId="0" fillId="0" borderId="5" xfId="0" applyNumberFormat="1" applyFont="1" applyFill="1" applyBorder="1" applyAlignment="1">
      <alignment horizontal="center"/>
    </xf>
    <xf numFmtId="4" fontId="0" fillId="0" borderId="26" xfId="0" applyNumberFormat="1" applyFont="1" applyFill="1" applyBorder="1"/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0" fontId="17" fillId="0" borderId="0" xfId="0" applyFont="1"/>
    <xf numFmtId="4" fontId="16" fillId="3" borderId="0" xfId="0" applyNumberFormat="1" applyFont="1" applyFill="1" applyBorder="1"/>
    <xf numFmtId="4" fontId="18" fillId="0" borderId="0" xfId="0" applyNumberFormat="1" applyFont="1" applyBorder="1"/>
    <xf numFmtId="4" fontId="15" fillId="0" borderId="0" xfId="0" applyNumberFormat="1" applyFont="1" applyBorder="1"/>
    <xf numFmtId="4" fontId="18" fillId="3" borderId="0" xfId="0" applyNumberFormat="1" applyFont="1" applyFill="1" applyBorder="1"/>
    <xf numFmtId="4" fontId="15" fillId="3" borderId="0" xfId="0" applyNumberFormat="1" applyFont="1" applyFill="1" applyBorder="1"/>
    <xf numFmtId="3" fontId="18" fillId="0" borderId="0" xfId="0" applyNumberFormat="1" applyFont="1" applyFill="1" applyBorder="1"/>
    <xf numFmtId="4" fontId="18" fillId="0" borderId="0" xfId="0" applyNumberFormat="1" applyFont="1" applyFill="1" applyBorder="1"/>
    <xf numFmtId="4" fontId="15" fillId="0" borderId="0" xfId="0" applyNumberFormat="1" applyFont="1" applyBorder="1" applyAlignment="1">
      <alignment horizontal="right"/>
    </xf>
    <xf numFmtId="0" fontId="15" fillId="0" borderId="0" xfId="0" applyFont="1" applyFill="1" applyBorder="1"/>
    <xf numFmtId="49" fontId="15" fillId="0" borderId="0" xfId="0" quotePrefix="1" applyNumberFormat="1" applyFont="1" applyFill="1" applyBorder="1"/>
    <xf numFmtId="165" fontId="0" fillId="4" borderId="40" xfId="0" applyNumberFormat="1" applyFont="1" applyFill="1" applyBorder="1" applyAlignment="1">
      <alignment horizontal="right"/>
    </xf>
    <xf numFmtId="165" fontId="10" fillId="5" borderId="48" xfId="0" applyNumberFormat="1" applyFont="1" applyFill="1" applyBorder="1"/>
    <xf numFmtId="165" fontId="0" fillId="0" borderId="43" xfId="0" applyNumberFormat="1" applyFont="1" applyFill="1" applyBorder="1"/>
    <xf numFmtId="4" fontId="4" fillId="0" borderId="27" xfId="0" applyNumberFormat="1" applyFont="1" applyFill="1" applyBorder="1" applyAlignment="1">
      <alignment horizontal="right"/>
    </xf>
    <xf numFmtId="165" fontId="4" fillId="0" borderId="45" xfId="0" applyNumberFormat="1" applyFont="1" applyFill="1" applyBorder="1" applyAlignment="1">
      <alignment horizontal="right"/>
    </xf>
    <xf numFmtId="4" fontId="9" fillId="0" borderId="14" xfId="0" applyNumberFormat="1" applyFont="1" applyFill="1" applyBorder="1" applyAlignment="1">
      <alignment horizontal="right"/>
    </xf>
    <xf numFmtId="165" fontId="4" fillId="0" borderId="40" xfId="0" applyNumberFormat="1" applyFont="1" applyFill="1" applyBorder="1"/>
    <xf numFmtId="4" fontId="0" fillId="4" borderId="2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/>
    </xf>
    <xf numFmtId="4" fontId="10" fillId="0" borderId="46" xfId="0" applyNumberFormat="1" applyFont="1" applyBorder="1"/>
    <xf numFmtId="0" fontId="4" fillId="0" borderId="15" xfId="0" applyFont="1" applyBorder="1"/>
    <xf numFmtId="0" fontId="4" fillId="0" borderId="5" xfId="0" applyFont="1" applyFill="1" applyBorder="1"/>
    <xf numFmtId="49" fontId="4" fillId="0" borderId="3" xfId="0" quotePrefix="1" applyNumberFormat="1" applyFont="1" applyFill="1" applyBorder="1"/>
    <xf numFmtId="0" fontId="10" fillId="0" borderId="1" xfId="0" applyFont="1" applyFill="1" applyBorder="1"/>
    <xf numFmtId="4" fontId="4" fillId="0" borderId="26" xfId="0" applyNumberFormat="1" applyFont="1" applyFill="1" applyBorder="1" applyAlignment="1">
      <alignment horizontal="right"/>
    </xf>
    <xf numFmtId="4" fontId="4" fillId="0" borderId="26" xfId="0" quotePrefix="1" applyNumberFormat="1" applyFont="1" applyFill="1" applyBorder="1"/>
    <xf numFmtId="49" fontId="4" fillId="0" borderId="19" xfId="0" quotePrefix="1" applyNumberFormat="1" applyFont="1" applyFill="1" applyBorder="1"/>
    <xf numFmtId="0" fontId="4" fillId="0" borderId="41" xfId="0" applyFont="1" applyBorder="1"/>
    <xf numFmtId="4" fontId="19" fillId="0" borderId="0" xfId="0" applyNumberFormat="1" applyFont="1" applyFill="1" applyBorder="1"/>
    <xf numFmtId="4" fontId="0" fillId="0" borderId="42" xfId="0" applyNumberFormat="1" applyFont="1" applyBorder="1" applyAlignment="1">
      <alignment horizontal="right"/>
    </xf>
    <xf numFmtId="49" fontId="0" fillId="0" borderId="4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1" fillId="3" borderId="2" xfId="0" quotePrefix="1" applyNumberFormat="1" applyFont="1" applyFill="1" applyBorder="1" applyAlignment="1">
      <alignment horizontal="center"/>
    </xf>
    <xf numFmtId="0" fontId="1" fillId="3" borderId="25" xfId="0" applyFont="1" applyFill="1" applyBorder="1"/>
    <xf numFmtId="165" fontId="1" fillId="0" borderId="45" xfId="0" applyNumberFormat="1" applyFont="1" applyFill="1" applyBorder="1" applyAlignment="1">
      <alignment horizontal="right"/>
    </xf>
    <xf numFmtId="4" fontId="9" fillId="0" borderId="17" xfId="0" applyNumberFormat="1" applyFont="1" applyFill="1" applyBorder="1" applyAlignment="1">
      <alignment horizontal="right"/>
    </xf>
    <xf numFmtId="4" fontId="0" fillId="0" borderId="14" xfId="0" applyNumberFormat="1" applyFill="1" applyBorder="1" applyAlignment="1">
      <alignment horizontal="right"/>
    </xf>
    <xf numFmtId="4" fontId="9" fillId="0" borderId="34" xfId="0" applyNumberFormat="1" applyFont="1" applyFill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49" fontId="10" fillId="5" borderId="8" xfId="0" applyNumberFormat="1" applyFont="1" applyFill="1" applyBorder="1" applyAlignment="1">
      <alignment horizontal="center"/>
    </xf>
    <xf numFmtId="49" fontId="10" fillId="5" borderId="10" xfId="0" applyNumberFormat="1" applyFont="1" applyFill="1" applyBorder="1" applyAlignment="1">
      <alignment horizontal="center"/>
    </xf>
    <xf numFmtId="49" fontId="10" fillId="5" borderId="8" xfId="0" applyNumberFormat="1" applyFont="1" applyFill="1" applyBorder="1"/>
    <xf numFmtId="0" fontId="10" fillId="5" borderId="8" xfId="0" applyFont="1" applyFill="1" applyBorder="1"/>
    <xf numFmtId="4" fontId="10" fillId="5" borderId="23" xfId="0" applyNumberFormat="1" applyFont="1" applyFill="1" applyBorder="1" applyAlignment="1">
      <alignment horizontal="right"/>
    </xf>
    <xf numFmtId="49" fontId="13" fillId="0" borderId="11" xfId="0" applyNumberFormat="1" applyFont="1" applyFill="1" applyBorder="1"/>
    <xf numFmtId="49" fontId="13" fillId="0" borderId="1" xfId="0" applyNumberFormat="1" applyFont="1" applyFill="1" applyBorder="1"/>
    <xf numFmtId="49" fontId="13" fillId="0" borderId="17" xfId="0" applyNumberFormat="1" applyFont="1" applyFill="1" applyBorder="1"/>
    <xf numFmtId="49" fontId="13" fillId="0" borderId="2" xfId="0" applyNumberFormat="1" applyFont="1" applyFill="1" applyBorder="1"/>
    <xf numFmtId="0" fontId="9" fillId="0" borderId="28" xfId="0" applyFont="1" applyFill="1" applyBorder="1"/>
    <xf numFmtId="0" fontId="9" fillId="0" borderId="14" xfId="0" applyFont="1" applyFill="1" applyBorder="1"/>
    <xf numFmtId="0" fontId="9" fillId="0" borderId="25" xfId="0" applyFont="1" applyFill="1" applyBorder="1"/>
    <xf numFmtId="4" fontId="4" fillId="0" borderId="20" xfId="0" applyNumberFormat="1" applyFont="1" applyFill="1" applyBorder="1"/>
    <xf numFmtId="0" fontId="9" fillId="0" borderId="24" xfId="0" applyFont="1" applyBorder="1"/>
    <xf numFmtId="0" fontId="4" fillId="0" borderId="19" xfId="0" applyFont="1" applyBorder="1"/>
    <xf numFmtId="4" fontId="4" fillId="0" borderId="2" xfId="0" applyNumberFormat="1" applyFont="1" applyBorder="1"/>
    <xf numFmtId="4" fontId="4" fillId="0" borderId="40" xfId="0" applyNumberFormat="1" applyFont="1" applyBorder="1"/>
    <xf numFmtId="0" fontId="4" fillId="0" borderId="53" xfId="0" applyFont="1" applyBorder="1"/>
    <xf numFmtId="0" fontId="9" fillId="0" borderId="2" xfId="0" applyFont="1" applyFill="1" applyBorder="1" applyAlignment="1">
      <alignment horizontal="center"/>
    </xf>
    <xf numFmtId="49" fontId="4" fillId="0" borderId="29" xfId="0" quotePrefix="1" applyNumberFormat="1" applyFont="1" applyFill="1" applyBorder="1"/>
    <xf numFmtId="4" fontId="9" fillId="0" borderId="25" xfId="0" quotePrefix="1" applyNumberFormat="1" applyFont="1" applyFill="1" applyBorder="1"/>
    <xf numFmtId="4" fontId="2" fillId="2" borderId="48" xfId="0" applyNumberFormat="1" applyFont="1" applyFill="1" applyBorder="1" applyAlignment="1">
      <alignment vertical="center"/>
    </xf>
    <xf numFmtId="0" fontId="0" fillId="0" borderId="2" xfId="0" applyFont="1" applyFill="1" applyBorder="1"/>
    <xf numFmtId="4" fontId="1" fillId="0" borderId="25" xfId="0" applyNumberFormat="1" applyFont="1" applyFill="1" applyBorder="1"/>
    <xf numFmtId="165" fontId="10" fillId="5" borderId="40" xfId="0" applyNumberFormat="1" applyFont="1" applyFill="1" applyBorder="1"/>
    <xf numFmtId="49" fontId="4" fillId="0" borderId="38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  <xf numFmtId="49" fontId="9" fillId="5" borderId="8" xfId="0" applyNumberFormat="1" applyFont="1" applyFill="1" applyBorder="1" applyAlignment="1">
      <alignment horizontal="center"/>
    </xf>
    <xf numFmtId="49" fontId="9" fillId="5" borderId="54" xfId="0" applyNumberFormat="1" applyFont="1" applyFill="1" applyBorder="1" applyAlignment="1">
      <alignment horizontal="center"/>
    </xf>
    <xf numFmtId="0" fontId="9" fillId="5" borderId="8" xfId="0" applyFont="1" applyFill="1" applyBorder="1"/>
    <xf numFmtId="4" fontId="9" fillId="5" borderId="23" xfId="0" applyNumberFormat="1" applyFont="1" applyFill="1" applyBorder="1"/>
    <xf numFmtId="4" fontId="9" fillId="5" borderId="8" xfId="0" applyNumberFormat="1" applyFont="1" applyFill="1" applyBorder="1"/>
    <xf numFmtId="4" fontId="9" fillId="5" borderId="33" xfId="0" applyNumberFormat="1" applyFont="1" applyFill="1" applyBorder="1"/>
    <xf numFmtId="49" fontId="4" fillId="0" borderId="39" xfId="0" applyNumberFormat="1" applyFont="1" applyFill="1" applyBorder="1" applyAlignment="1">
      <alignment horizontal="center"/>
    </xf>
    <xf numFmtId="4" fontId="9" fillId="0" borderId="55" xfId="0" applyNumberFormat="1" applyFont="1" applyFill="1" applyBorder="1"/>
    <xf numFmtId="4" fontId="4" fillId="0" borderId="5" xfId="0" applyNumberFormat="1" applyFont="1" applyFill="1" applyBorder="1" applyAlignment="1">
      <alignment horizontal="right"/>
    </xf>
    <xf numFmtId="0" fontId="0" fillId="0" borderId="4" xfId="0" applyFont="1" applyFill="1" applyBorder="1"/>
    <xf numFmtId="49" fontId="0" fillId="0" borderId="4" xfId="0" applyNumberFormat="1" applyFill="1" applyBorder="1" applyAlignment="1">
      <alignment horizontal="center"/>
    </xf>
    <xf numFmtId="165" fontId="4" fillId="0" borderId="46" xfId="0" applyNumberFormat="1" applyFont="1" applyFill="1" applyBorder="1"/>
    <xf numFmtId="165" fontId="0" fillId="0" borderId="46" xfId="0" applyNumberFormat="1" applyFont="1" applyFill="1" applyBorder="1"/>
    <xf numFmtId="0" fontId="0" fillId="0" borderId="14" xfId="0" applyFont="1" applyFill="1" applyBorder="1"/>
    <xf numFmtId="0" fontId="0" fillId="0" borderId="14" xfId="0" applyFill="1" applyBorder="1"/>
    <xf numFmtId="0" fontId="0" fillId="0" borderId="25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21" xfId="0" applyFill="1" applyBorder="1"/>
    <xf numFmtId="0" fontId="9" fillId="0" borderId="55" xfId="0" applyFont="1" applyFill="1" applyBorder="1"/>
    <xf numFmtId="165" fontId="4" fillId="0" borderId="34" xfId="0" applyNumberFormat="1" applyFont="1" applyFill="1" applyBorder="1"/>
    <xf numFmtId="4" fontId="0" fillId="4" borderId="26" xfId="0" applyNumberFormat="1" applyFont="1" applyFill="1" applyBorder="1" applyAlignment="1">
      <alignment horizontal="right"/>
    </xf>
    <xf numFmtId="4" fontId="0" fillId="4" borderId="2" xfId="0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right"/>
    </xf>
    <xf numFmtId="4" fontId="0" fillId="4" borderId="27" xfId="0" applyNumberFormat="1" applyFont="1" applyFill="1" applyBorder="1" applyAlignment="1">
      <alignment horizontal="right"/>
    </xf>
    <xf numFmtId="0" fontId="4" fillId="0" borderId="30" xfId="0" applyFont="1" applyFill="1" applyBorder="1"/>
    <xf numFmtId="0" fontId="4" fillId="0" borderId="56" xfId="0" applyFont="1" applyBorder="1"/>
    <xf numFmtId="4" fontId="0" fillId="0" borderId="7" xfId="0" applyNumberFormat="1" applyFont="1" applyBorder="1"/>
    <xf numFmtId="4" fontId="4" fillId="0" borderId="42" xfId="0" applyNumberFormat="1" applyFont="1" applyBorder="1" applyAlignment="1">
      <alignment horizontal="right"/>
    </xf>
    <xf numFmtId="4" fontId="0" fillId="0" borderId="45" xfId="0" applyNumberFormat="1" applyFont="1" applyBorder="1"/>
    <xf numFmtId="4" fontId="4" fillId="4" borderId="0" xfId="0" applyNumberFormat="1" applyFont="1" applyFill="1"/>
    <xf numFmtId="4" fontId="4" fillId="0" borderId="0" xfId="0" applyNumberFormat="1" applyFont="1" applyBorder="1"/>
    <xf numFmtId="4" fontId="9" fillId="0" borderId="5" xfId="0" applyNumberFormat="1" applyFont="1" applyBorder="1"/>
    <xf numFmtId="165" fontId="9" fillId="0" borderId="42" xfId="0" applyNumberFormat="1" applyFont="1" applyBorder="1"/>
    <xf numFmtId="0" fontId="4" fillId="4" borderId="0" xfId="0" applyFont="1" applyFill="1"/>
    <xf numFmtId="4" fontId="12" fillId="4" borderId="0" xfId="0" applyNumberFormat="1" applyFont="1" applyFill="1" applyBorder="1"/>
    <xf numFmtId="49" fontId="14" fillId="0" borderId="1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4" fillId="3" borderId="4" xfId="0" applyFont="1" applyFill="1" applyBorder="1"/>
    <xf numFmtId="4" fontId="4" fillId="3" borderId="21" xfId="0" applyNumberFormat="1" applyFont="1" applyFill="1" applyBorder="1"/>
    <xf numFmtId="4" fontId="9" fillId="0" borderId="4" xfId="0" applyNumberFormat="1" applyFont="1" applyBorder="1" applyAlignment="1">
      <alignment horizontal="right"/>
    </xf>
    <xf numFmtId="0" fontId="0" fillId="3" borderId="5" xfId="0" applyFill="1" applyBorder="1"/>
    <xf numFmtId="0" fontId="4" fillId="0" borderId="32" xfId="0" applyFont="1" applyBorder="1"/>
    <xf numFmtId="4" fontId="0" fillId="4" borderId="14" xfId="0" applyNumberFormat="1" applyFont="1" applyFill="1" applyBorder="1"/>
    <xf numFmtId="165" fontId="0" fillId="4" borderId="45" xfId="0" applyNumberFormat="1" applyFont="1" applyFill="1" applyBorder="1"/>
    <xf numFmtId="4" fontId="9" fillId="4" borderId="24" xfId="0" applyNumberFormat="1" applyFont="1" applyFill="1" applyBorder="1"/>
    <xf numFmtId="49" fontId="4" fillId="0" borderId="57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/>
    </xf>
    <xf numFmtId="0" fontId="0" fillId="0" borderId="5" xfId="0" applyFont="1" applyFill="1" applyBorder="1"/>
    <xf numFmtId="49" fontId="0" fillId="0" borderId="25" xfId="0" applyNumberFormat="1" applyFont="1" applyFill="1" applyBorder="1" applyAlignment="1">
      <alignment horizontal="center"/>
    </xf>
    <xf numFmtId="4" fontId="0" fillId="0" borderId="5" xfId="0" applyNumberFormat="1" applyFont="1" applyFill="1" applyBorder="1"/>
    <xf numFmtId="4" fontId="0" fillId="0" borderId="37" xfId="0" applyNumberFormat="1" applyFont="1" applyFill="1" applyBorder="1"/>
    <xf numFmtId="165" fontId="0" fillId="0" borderId="36" xfId="0" applyNumberFormat="1" applyFont="1" applyFill="1" applyBorder="1"/>
    <xf numFmtId="49" fontId="13" fillId="0" borderId="1" xfId="0" applyNumberFormat="1" applyFont="1" applyFill="1" applyBorder="1" applyAlignment="1">
      <alignment horizontal="center"/>
    </xf>
    <xf numFmtId="49" fontId="2" fillId="2" borderId="56" xfId="0" applyNumberFormat="1" applyFont="1" applyFill="1" applyBorder="1" applyAlignment="1">
      <alignment horizontal="center"/>
    </xf>
    <xf numFmtId="0" fontId="4" fillId="0" borderId="38" xfId="0" applyFont="1" applyFill="1" applyBorder="1"/>
    <xf numFmtId="49" fontId="13" fillId="0" borderId="5" xfId="0" applyNumberFormat="1" applyFont="1" applyFill="1" applyBorder="1" applyAlignment="1">
      <alignment horizontal="center"/>
    </xf>
    <xf numFmtId="0" fontId="9" fillId="0" borderId="39" xfId="0" applyFont="1" applyFill="1" applyBorder="1" applyAlignment="1">
      <alignment horizontal="left" vertical="center" wrapText="1"/>
    </xf>
    <xf numFmtId="4" fontId="0" fillId="0" borderId="38" xfId="0" applyNumberFormat="1" applyFont="1" applyFill="1" applyBorder="1" applyAlignment="1">
      <alignment horizontal="right"/>
    </xf>
    <xf numFmtId="0" fontId="20" fillId="0" borderId="0" xfId="0" applyFont="1"/>
    <xf numFmtId="49" fontId="10" fillId="5" borderId="58" xfId="0" applyNumberFormat="1" applyFont="1" applyFill="1" applyBorder="1"/>
    <xf numFmtId="49" fontId="10" fillId="5" borderId="33" xfId="0" quotePrefix="1" applyNumberFormat="1" applyFont="1" applyFill="1" applyBorder="1"/>
    <xf numFmtId="4" fontId="10" fillId="5" borderId="23" xfId="0" quotePrefix="1" applyNumberFormat="1" applyFont="1" applyFill="1" applyBorder="1"/>
    <xf numFmtId="4" fontId="12" fillId="0" borderId="0" xfId="0" applyNumberFormat="1" applyFont="1" applyBorder="1"/>
    <xf numFmtId="4" fontId="2" fillId="3" borderId="0" xfId="0" applyNumberFormat="1" applyFont="1" applyFill="1" applyBorder="1"/>
    <xf numFmtId="2" fontId="12" fillId="0" borderId="0" xfId="0" applyNumberFormat="1" applyFont="1" applyBorder="1"/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2" fontId="12" fillId="0" borderId="0" xfId="0" quotePrefix="1" applyNumberFormat="1" applyFont="1" applyBorder="1" applyAlignment="1">
      <alignment horizontal="right"/>
    </xf>
    <xf numFmtId="4" fontId="12" fillId="0" borderId="0" xfId="0" quotePrefix="1" applyNumberFormat="1" applyFont="1" applyBorder="1" applyAlignment="1">
      <alignment horizontal="right"/>
    </xf>
    <xf numFmtId="0" fontId="15" fillId="4" borderId="0" xfId="0" applyFont="1" applyFill="1"/>
    <xf numFmtId="4" fontId="15" fillId="4" borderId="0" xfId="0" applyNumberFormat="1" applyFont="1" applyFill="1"/>
    <xf numFmtId="4" fontId="16" fillId="4" borderId="0" xfId="0" applyNumberFormat="1" applyFont="1" applyFill="1"/>
    <xf numFmtId="4" fontId="1" fillId="0" borderId="14" xfId="0" applyNumberFormat="1" applyFont="1" applyFill="1" applyBorder="1"/>
    <xf numFmtId="49" fontId="9" fillId="0" borderId="7" xfId="0" applyNumberFormat="1" applyFont="1" applyFill="1" applyBorder="1" applyAlignment="1">
      <alignment horizontal="center"/>
    </xf>
    <xf numFmtId="4" fontId="1" fillId="0" borderId="27" xfId="0" applyNumberFormat="1" applyFont="1" applyFill="1" applyBorder="1"/>
    <xf numFmtId="0" fontId="4" fillId="0" borderId="11" xfId="0" applyFont="1" applyFill="1" applyBorder="1"/>
    <xf numFmtId="4" fontId="1" fillId="0" borderId="21" xfId="0" applyNumberFormat="1" applyFont="1" applyFill="1" applyBorder="1"/>
    <xf numFmtId="49" fontId="0" fillId="4" borderId="7" xfId="0" applyNumberFormat="1" applyFont="1" applyFill="1" applyBorder="1" applyAlignment="1">
      <alignment horizontal="center"/>
    </xf>
    <xf numFmtId="0" fontId="0" fillId="3" borderId="7" xfId="0" applyFill="1" applyBorder="1"/>
    <xf numFmtId="4" fontId="0" fillId="4" borderId="27" xfId="0" applyNumberFormat="1" applyFont="1" applyFill="1" applyBorder="1"/>
    <xf numFmtId="49" fontId="0" fillId="4" borderId="11" xfId="0" applyNumberFormat="1" applyFont="1" applyFill="1" applyBorder="1" applyAlignment="1">
      <alignment horizontal="center"/>
    </xf>
    <xf numFmtId="49" fontId="0" fillId="4" borderId="12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10" fillId="6" borderId="10" xfId="0" applyNumberFormat="1" applyFont="1" applyFill="1" applyBorder="1" applyAlignment="1">
      <alignment horizontal="center"/>
    </xf>
    <xf numFmtId="49" fontId="10" fillId="6" borderId="8" xfId="0" applyNumberFormat="1" applyFont="1" applyFill="1" applyBorder="1" applyAlignment="1">
      <alignment horizontal="center"/>
    </xf>
    <xf numFmtId="0" fontId="10" fillId="6" borderId="8" xfId="0" applyFont="1" applyFill="1" applyBorder="1"/>
    <xf numFmtId="4" fontId="10" fillId="6" borderId="23" xfId="0" applyNumberFormat="1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center"/>
    </xf>
    <xf numFmtId="4" fontId="12" fillId="0" borderId="14" xfId="0" applyNumberFormat="1" applyFont="1" applyFill="1" applyBorder="1"/>
    <xf numFmtId="49" fontId="13" fillId="3" borderId="11" xfId="0" quotePrefix="1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3" borderId="4" xfId="0" applyFont="1" applyFill="1" applyBorder="1"/>
    <xf numFmtId="4" fontId="0" fillId="4" borderId="21" xfId="0" applyNumberFormat="1" applyFont="1" applyFill="1" applyBorder="1" applyAlignment="1">
      <alignment horizontal="right"/>
    </xf>
    <xf numFmtId="165" fontId="0" fillId="4" borderId="46" xfId="0" applyNumberFormat="1" applyFont="1" applyFill="1" applyBorder="1" applyAlignment="1">
      <alignment horizontal="right"/>
    </xf>
    <xf numFmtId="165" fontId="0" fillId="4" borderId="48" xfId="0" applyNumberFormat="1" applyFont="1" applyFill="1" applyBorder="1" applyAlignment="1">
      <alignment horizontal="right"/>
    </xf>
    <xf numFmtId="0" fontId="0" fillId="3" borderId="25" xfId="0" applyFill="1" applyBorder="1"/>
    <xf numFmtId="165" fontId="10" fillId="2" borderId="48" xfId="0" applyNumberFormat="1" applyFont="1" applyFill="1" applyBorder="1" applyAlignment="1">
      <alignment horizontal="right"/>
    </xf>
    <xf numFmtId="4" fontId="4" fillId="0" borderId="14" xfId="0" quotePrefix="1" applyNumberFormat="1" applyFont="1" applyFill="1" applyBorder="1"/>
    <xf numFmtId="4" fontId="9" fillId="0" borderId="1" xfId="0" applyNumberFormat="1" applyFont="1" applyBorder="1" applyAlignment="1">
      <alignment horizontal="right"/>
    </xf>
    <xf numFmtId="4" fontId="9" fillId="0" borderId="4" xfId="0" applyNumberFormat="1" applyFont="1" applyBorder="1"/>
    <xf numFmtId="4" fontId="9" fillId="0" borderId="42" xfId="0" applyNumberFormat="1" applyFont="1" applyBorder="1" applyAlignment="1">
      <alignment horizontal="right"/>
    </xf>
    <xf numFmtId="4" fontId="15" fillId="0" borderId="0" xfId="0" applyNumberFormat="1" applyFont="1" applyFill="1"/>
    <xf numFmtId="0" fontId="4" fillId="0" borderId="4" xfId="0" applyFont="1" applyFill="1" applyBorder="1" applyAlignment="1">
      <alignment wrapText="1"/>
    </xf>
    <xf numFmtId="0" fontId="2" fillId="4" borderId="0" xfId="0" applyFont="1" applyFill="1"/>
    <xf numFmtId="4" fontId="2" fillId="4" borderId="0" xfId="0" applyNumberFormat="1" applyFont="1" applyFill="1"/>
    <xf numFmtId="0" fontId="4" fillId="4" borderId="0" xfId="0" quotePrefix="1" applyFont="1" applyFill="1"/>
    <xf numFmtId="4" fontId="11" fillId="4" borderId="0" xfId="0" applyNumberFormat="1" applyFont="1" applyFill="1"/>
    <xf numFmtId="4" fontId="7" fillId="4" borderId="0" xfId="0" applyNumberFormat="1" applyFont="1" applyFill="1"/>
    <xf numFmtId="0" fontId="7" fillId="4" borderId="0" xfId="0" applyFont="1" applyFill="1"/>
    <xf numFmtId="49" fontId="14" fillId="0" borderId="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" fontId="4" fillId="3" borderId="14" xfId="0" applyNumberFormat="1" applyFont="1" applyFill="1" applyBorder="1"/>
    <xf numFmtId="4" fontId="4" fillId="3" borderId="25" xfId="0" applyNumberFormat="1" applyFont="1" applyFill="1" applyBorder="1"/>
    <xf numFmtId="4" fontId="2" fillId="0" borderId="0" xfId="0" applyNumberFormat="1" applyFont="1"/>
    <xf numFmtId="4" fontId="10" fillId="4" borderId="0" xfId="0" applyNumberFormat="1" applyFont="1" applyFill="1"/>
    <xf numFmtId="0" fontId="10" fillId="2" borderId="1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3" fontId="10" fillId="2" borderId="41" xfId="0" quotePrefix="1" applyNumberFormat="1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rsja I"/>
      <sheetName val="Arkusz1"/>
    </sheetNames>
    <sheetDataSet>
      <sheetData sheetId="0">
        <row r="188">
          <cell r="L188">
            <v>269254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6"/>
  <sheetViews>
    <sheetView tabSelected="1" zoomScale="84" zoomScaleNormal="84" workbookViewId="0">
      <pane ySplit="12" topLeftCell="A364" activePane="bottomLeft" state="frozen"/>
      <selection pane="bottomLeft" activeCell="M370" sqref="M370"/>
    </sheetView>
  </sheetViews>
  <sheetFormatPr defaultRowHeight="12.75"/>
  <cols>
    <col min="1" max="1" width="9.140625" style="4" customWidth="1"/>
    <col min="2" max="2" width="11.7109375" style="4" customWidth="1"/>
    <col min="3" max="3" width="11.85546875" style="4" customWidth="1"/>
    <col min="4" max="4" width="71.28515625" style="4" customWidth="1"/>
    <col min="5" max="5" width="17.28515625" style="4" customWidth="1"/>
    <col min="6" max="6" width="17.85546875" style="4" customWidth="1"/>
    <col min="7" max="7" width="19" style="4" customWidth="1"/>
    <col min="8" max="8" width="18.7109375" style="4" customWidth="1"/>
    <col min="9" max="9" width="15.140625" style="4" customWidth="1"/>
    <col min="10" max="10" width="8" style="4" customWidth="1"/>
    <col min="11" max="11" width="16" style="4" customWidth="1"/>
    <col min="12" max="13" width="15" style="4" customWidth="1"/>
    <col min="14" max="16384" width="9.140625" style="4"/>
  </cols>
  <sheetData>
    <row r="1" spans="1:13">
      <c r="D1" s="55"/>
      <c r="I1" s="169" t="s">
        <v>128</v>
      </c>
    </row>
    <row r="2" spans="1:13">
      <c r="A2" s="3" t="s">
        <v>0</v>
      </c>
      <c r="B2" s="507" t="s">
        <v>103</v>
      </c>
      <c r="C2" s="507"/>
      <c r="D2" s="507"/>
      <c r="E2" s="507"/>
      <c r="F2" s="507"/>
      <c r="G2" s="507"/>
      <c r="H2" s="507"/>
      <c r="I2" s="507"/>
    </row>
    <row r="3" spans="1:13">
      <c r="A3" s="3"/>
      <c r="B3" s="507" t="s">
        <v>116</v>
      </c>
      <c r="C3" s="507"/>
      <c r="D3" s="507"/>
      <c r="E3" s="507"/>
      <c r="F3" s="507"/>
      <c r="G3" s="507"/>
      <c r="H3" s="507"/>
      <c r="I3" s="507"/>
    </row>
    <row r="4" spans="1:13">
      <c r="A4" s="3"/>
      <c r="B4" s="507" t="s">
        <v>117</v>
      </c>
      <c r="C4" s="507"/>
      <c r="D4" s="507"/>
      <c r="E4" s="507"/>
      <c r="F4" s="507"/>
      <c r="G4" s="507"/>
      <c r="H4" s="507"/>
      <c r="I4" s="507"/>
    </row>
    <row r="5" spans="1:13">
      <c r="A5" s="3"/>
      <c r="B5" s="83"/>
      <c r="C5" s="83"/>
      <c r="D5" s="83"/>
      <c r="E5" s="83"/>
      <c r="F5" s="507" t="s">
        <v>326</v>
      </c>
      <c r="G5" s="507"/>
      <c r="H5" s="507"/>
      <c r="I5" s="507"/>
    </row>
    <row r="6" spans="1:13">
      <c r="A6" s="3"/>
      <c r="B6" s="3"/>
      <c r="C6" s="3"/>
      <c r="I6" s="3"/>
      <c r="M6" s="156"/>
    </row>
    <row r="7" spans="1:13" ht="18">
      <c r="A7" s="508" t="s">
        <v>325</v>
      </c>
      <c r="B7" s="508"/>
      <c r="C7" s="508"/>
      <c r="D7" s="508"/>
      <c r="E7" s="508"/>
      <c r="F7" s="508"/>
      <c r="G7" s="508"/>
      <c r="H7" s="508"/>
      <c r="I7" s="508"/>
    </row>
    <row r="8" spans="1:13" ht="13.5" thickBot="1">
      <c r="A8" s="3"/>
      <c r="B8" s="3"/>
      <c r="C8" s="3"/>
      <c r="D8" s="3"/>
      <c r="E8" s="477">
        <f>SUM(E276,E285,E292:E297,E301:E303,E308,E322:E330,E332:E335,E337:E339,E342:E343,E345:E347,E358,)</f>
        <v>1366568.28</v>
      </c>
      <c r="F8" s="477">
        <f>SUM(F276,F285,F292:F297,F301:F303,F308,F322:F330,F332:F335,F337:F339,F342:F343,F345:F347,F358,)</f>
        <v>1561320</v>
      </c>
      <c r="G8" s="477">
        <f>SUM(G276,G285,G292:G297,G301:G303,G308,G322:G330,G332:G335,G337:G339,G342:G343,G345:G347,G358,)</f>
        <v>1561320</v>
      </c>
      <c r="H8" s="477">
        <f>SUM(H276,H285,H292:H297,H301:H303,H308,H322:H330,H332:H335,H337:H339,H342:H343,H345:H347,H358,)</f>
        <v>0</v>
      </c>
      <c r="I8" s="83" t="s">
        <v>120</v>
      </c>
    </row>
    <row r="9" spans="1:13" s="15" customFormat="1" ht="18.75" customHeight="1">
      <c r="A9" s="491"/>
      <c r="B9" s="492"/>
      <c r="C9" s="493"/>
      <c r="D9" s="493"/>
      <c r="E9" s="494" t="s">
        <v>114</v>
      </c>
      <c r="F9" s="492" t="s">
        <v>5</v>
      </c>
      <c r="G9" s="509" t="s">
        <v>166</v>
      </c>
      <c r="H9" s="510"/>
      <c r="I9" s="495"/>
    </row>
    <row r="10" spans="1:13" s="15" customFormat="1" ht="18.75" customHeight="1">
      <c r="A10" s="496" t="s">
        <v>1</v>
      </c>
      <c r="B10" s="497" t="s">
        <v>2</v>
      </c>
      <c r="C10" s="498" t="s">
        <v>3</v>
      </c>
      <c r="D10" s="498" t="s">
        <v>4</v>
      </c>
      <c r="E10" s="497" t="s">
        <v>115</v>
      </c>
      <c r="F10" s="497" t="s">
        <v>62</v>
      </c>
      <c r="G10" s="511" t="s">
        <v>118</v>
      </c>
      <c r="H10" s="511" t="s">
        <v>119</v>
      </c>
      <c r="I10" s="499" t="s">
        <v>121</v>
      </c>
      <c r="J10" s="306"/>
      <c r="K10" s="306"/>
      <c r="L10" s="306"/>
      <c r="M10" s="306"/>
    </row>
    <row r="11" spans="1:13" s="15" customFormat="1" ht="18.75" customHeight="1">
      <c r="A11" s="500"/>
      <c r="B11" s="501"/>
      <c r="C11" s="502"/>
      <c r="D11" s="502"/>
      <c r="E11" s="497" t="s">
        <v>327</v>
      </c>
      <c r="F11" s="497" t="s">
        <v>328</v>
      </c>
      <c r="G11" s="512"/>
      <c r="H11" s="512"/>
      <c r="I11" s="503" t="s">
        <v>122</v>
      </c>
      <c r="J11" s="306"/>
      <c r="K11" s="306"/>
      <c r="L11" s="306"/>
      <c r="M11" s="306"/>
    </row>
    <row r="12" spans="1:13" s="15" customFormat="1" ht="12.75" customHeight="1">
      <c r="A12" s="25">
        <v>1</v>
      </c>
      <c r="B12" s="86">
        <v>2</v>
      </c>
      <c r="C12" s="26">
        <v>3</v>
      </c>
      <c r="D12" s="82">
        <v>4</v>
      </c>
      <c r="E12" s="84">
        <v>5</v>
      </c>
      <c r="F12" s="84">
        <v>6</v>
      </c>
      <c r="G12" s="84">
        <v>7</v>
      </c>
      <c r="H12" s="82">
        <v>8</v>
      </c>
      <c r="I12" s="85">
        <v>9</v>
      </c>
      <c r="J12" s="306"/>
      <c r="K12" s="306"/>
      <c r="L12" s="306"/>
      <c r="M12" s="306"/>
    </row>
    <row r="13" spans="1:13" ht="18.75" customHeight="1" thickBot="1">
      <c r="A13" s="27" t="s">
        <v>6</v>
      </c>
      <c r="B13" s="87"/>
      <c r="C13" s="23"/>
      <c r="D13" s="24" t="s">
        <v>7</v>
      </c>
      <c r="E13" s="90">
        <f>SUM(E14,E23)</f>
        <v>1991565.9300000002</v>
      </c>
      <c r="F13" s="90">
        <f>SUM(F14,F23)</f>
        <v>1003500</v>
      </c>
      <c r="G13" s="90">
        <f>SUM(G14,G23)</f>
        <v>105250</v>
      </c>
      <c r="H13" s="90">
        <f>SUM(H14,H23)</f>
        <v>898250</v>
      </c>
      <c r="I13" s="318">
        <f>F13*100/E13</f>
        <v>50.387485791143249</v>
      </c>
      <c r="J13" s="287"/>
      <c r="K13" s="287"/>
      <c r="L13" s="287"/>
      <c r="M13" s="287"/>
    </row>
    <row r="14" spans="1:13" ht="18.75" customHeight="1">
      <c r="A14" s="70"/>
      <c r="B14" s="194" t="s">
        <v>8</v>
      </c>
      <c r="C14" s="35"/>
      <c r="D14" s="36" t="s">
        <v>9</v>
      </c>
      <c r="E14" s="91">
        <f>SUM(E15:E22)</f>
        <v>1239080</v>
      </c>
      <c r="F14" s="91">
        <f>SUM(F15:F22)</f>
        <v>1003500</v>
      </c>
      <c r="G14" s="91">
        <f>SUM(G15:G22)</f>
        <v>105250</v>
      </c>
      <c r="H14" s="91">
        <f>SUM(H15:H22)</f>
        <v>898250</v>
      </c>
      <c r="I14" s="211">
        <f>F14*100/E14</f>
        <v>80.987506859928331</v>
      </c>
      <c r="J14" s="287"/>
      <c r="K14" s="287"/>
      <c r="L14" s="287"/>
      <c r="M14" s="287"/>
    </row>
    <row r="15" spans="1:13" ht="18.75" customHeight="1">
      <c r="A15" s="6"/>
      <c r="B15" s="187"/>
      <c r="C15" s="37" t="s">
        <v>64</v>
      </c>
      <c r="D15" s="368" t="s">
        <v>55</v>
      </c>
      <c r="E15" s="170">
        <v>250</v>
      </c>
      <c r="F15" s="170">
        <v>250</v>
      </c>
      <c r="G15" s="170">
        <f>F15</f>
        <v>250</v>
      </c>
      <c r="H15" s="170"/>
      <c r="I15" s="212"/>
      <c r="J15" s="287"/>
      <c r="K15" s="287"/>
      <c r="L15" s="287"/>
      <c r="M15" s="287"/>
    </row>
    <row r="16" spans="1:13" ht="18.75" customHeight="1">
      <c r="A16" s="6"/>
      <c r="B16" s="187"/>
      <c r="C16" s="288" t="s">
        <v>211</v>
      </c>
      <c r="D16" s="291" t="s">
        <v>213</v>
      </c>
      <c r="E16" s="206">
        <v>100000</v>
      </c>
      <c r="F16" s="206">
        <v>100000</v>
      </c>
      <c r="G16" s="207"/>
      <c r="H16" s="206">
        <f>F16</f>
        <v>100000</v>
      </c>
      <c r="I16" s="213">
        <f>F16*100/E16</f>
        <v>100</v>
      </c>
      <c r="J16" s="287"/>
      <c r="K16" s="287"/>
      <c r="L16" s="287"/>
      <c r="M16" s="287"/>
    </row>
    <row r="17" spans="1:13" ht="18.75" customHeight="1">
      <c r="A17" s="6"/>
      <c r="B17" s="187"/>
      <c r="C17" s="37"/>
      <c r="D17" s="292" t="s">
        <v>212</v>
      </c>
      <c r="E17" s="170"/>
      <c r="F17" s="170"/>
      <c r="G17" s="210"/>
      <c r="H17" s="170"/>
      <c r="I17" s="212"/>
      <c r="J17" s="287"/>
      <c r="K17" s="287"/>
      <c r="L17" s="287"/>
      <c r="M17" s="287"/>
    </row>
    <row r="18" spans="1:13" ht="18.75" customHeight="1">
      <c r="A18" s="6"/>
      <c r="B18" s="187"/>
      <c r="C18" s="8" t="s">
        <v>268</v>
      </c>
      <c r="D18" s="11" t="s">
        <v>269</v>
      </c>
      <c r="E18" s="206">
        <v>1033830</v>
      </c>
      <c r="F18" s="206">
        <v>798250</v>
      </c>
      <c r="G18" s="207"/>
      <c r="H18" s="206">
        <f>F18</f>
        <v>798250</v>
      </c>
      <c r="I18" s="213">
        <f>F18*100/E18</f>
        <v>77.212887998994034</v>
      </c>
      <c r="J18" s="287"/>
      <c r="K18" s="287"/>
      <c r="L18" s="287"/>
      <c r="M18" s="287"/>
    </row>
    <row r="19" spans="1:13" ht="18.75" customHeight="1">
      <c r="A19" s="6"/>
      <c r="B19" s="187"/>
      <c r="C19" s="8"/>
      <c r="D19" s="80" t="s">
        <v>270</v>
      </c>
      <c r="E19" s="206"/>
      <c r="F19" s="206"/>
      <c r="G19" s="207"/>
      <c r="H19" s="206"/>
      <c r="I19" s="425"/>
      <c r="J19" s="287"/>
      <c r="K19" s="287"/>
      <c r="L19" s="287"/>
      <c r="M19" s="287"/>
    </row>
    <row r="20" spans="1:13" ht="18.75" customHeight="1">
      <c r="A20" s="6"/>
      <c r="B20" s="187"/>
      <c r="C20" s="8"/>
      <c r="D20" s="80" t="s">
        <v>301</v>
      </c>
      <c r="E20" s="206"/>
      <c r="F20" s="206"/>
      <c r="G20" s="207"/>
      <c r="H20" s="206"/>
      <c r="I20" s="425"/>
      <c r="J20" s="287"/>
      <c r="K20" s="287"/>
      <c r="L20" s="287"/>
      <c r="M20" s="287"/>
    </row>
    <row r="21" spans="1:13" ht="18.75" customHeight="1">
      <c r="A21" s="6"/>
      <c r="B21" s="187"/>
      <c r="C21" s="7"/>
      <c r="D21" s="184" t="s">
        <v>272</v>
      </c>
      <c r="E21" s="170"/>
      <c r="F21" s="170"/>
      <c r="G21" s="210"/>
      <c r="H21" s="170"/>
      <c r="I21" s="212"/>
      <c r="J21" s="287"/>
      <c r="K21" s="287"/>
      <c r="L21" s="287"/>
      <c r="M21" s="287"/>
    </row>
    <row r="22" spans="1:13" ht="18.75" customHeight="1" thickBot="1">
      <c r="A22" s="6"/>
      <c r="B22" s="187"/>
      <c r="C22" s="337" t="s">
        <v>63</v>
      </c>
      <c r="D22" s="64" t="s">
        <v>10</v>
      </c>
      <c r="E22" s="293">
        <v>105000</v>
      </c>
      <c r="F22" s="293">
        <v>105000</v>
      </c>
      <c r="G22" s="290">
        <f>F22</f>
        <v>105000</v>
      </c>
      <c r="H22" s="293"/>
      <c r="I22" s="224">
        <f>F22*100/E22</f>
        <v>100</v>
      </c>
      <c r="J22" s="287"/>
      <c r="K22" s="287"/>
      <c r="L22" s="287"/>
      <c r="M22" s="287"/>
    </row>
    <row r="23" spans="1:13" ht="18.75" customHeight="1">
      <c r="A23" s="6"/>
      <c r="B23" s="194" t="s">
        <v>126</v>
      </c>
      <c r="C23" s="46"/>
      <c r="D23" s="36" t="s">
        <v>42</v>
      </c>
      <c r="E23" s="114">
        <f>SUM(E24:E26)</f>
        <v>752485.93</v>
      </c>
      <c r="F23" s="114">
        <f>SUM(F24:F26)</f>
        <v>0</v>
      </c>
      <c r="G23" s="114">
        <f>SUM(G24:G26)</f>
        <v>0</v>
      </c>
      <c r="H23" s="114">
        <f>SUM(H24:H26)</f>
        <v>0</v>
      </c>
      <c r="I23" s="215">
        <f>F23*100/E23</f>
        <v>0</v>
      </c>
      <c r="J23" s="287"/>
      <c r="K23" s="287"/>
      <c r="L23" s="287"/>
      <c r="M23" s="287"/>
    </row>
    <row r="24" spans="1:13" ht="18.75" customHeight="1">
      <c r="A24" s="6"/>
      <c r="B24" s="191"/>
      <c r="C24" s="8" t="s">
        <v>68</v>
      </c>
      <c r="D24" s="11" t="s">
        <v>127</v>
      </c>
      <c r="E24" s="108">
        <v>752485.93</v>
      </c>
      <c r="F24" s="133">
        <v>0</v>
      </c>
      <c r="G24" s="128">
        <f>F24</f>
        <v>0</v>
      </c>
      <c r="H24" s="129"/>
      <c r="I24" s="216">
        <f>F24/E24*100</f>
        <v>0</v>
      </c>
      <c r="J24" s="287"/>
      <c r="K24" s="287"/>
      <c r="L24" s="287"/>
      <c r="M24" s="287"/>
    </row>
    <row r="25" spans="1:13" ht="18.75" customHeight="1">
      <c r="A25" s="6"/>
      <c r="B25" s="191"/>
      <c r="C25" s="8"/>
      <c r="D25" s="11" t="s">
        <v>170</v>
      </c>
      <c r="E25" s="108"/>
      <c r="F25" s="133"/>
      <c r="G25" s="128"/>
      <c r="H25" s="129"/>
      <c r="I25" s="214"/>
      <c r="J25" s="287"/>
      <c r="K25" s="287"/>
      <c r="L25" s="287"/>
      <c r="M25" s="287"/>
    </row>
    <row r="26" spans="1:13" ht="18.75" customHeight="1">
      <c r="A26" s="44"/>
      <c r="B26" s="195"/>
      <c r="C26" s="7"/>
      <c r="D26" s="183" t="s">
        <v>180</v>
      </c>
      <c r="E26" s="97"/>
      <c r="F26" s="134"/>
      <c r="G26" s="124"/>
      <c r="H26" s="123"/>
      <c r="I26" s="217"/>
      <c r="J26" s="287"/>
      <c r="K26" s="287"/>
      <c r="L26" s="287"/>
      <c r="M26" s="287"/>
    </row>
    <row r="27" spans="1:13" ht="18.75" customHeight="1" thickBot="1">
      <c r="A27" s="21" t="s">
        <v>46</v>
      </c>
      <c r="B27" s="59"/>
      <c r="C27" s="22"/>
      <c r="D27" s="31" t="s">
        <v>47</v>
      </c>
      <c r="E27" s="98">
        <f>SUM(E28)</f>
        <v>9100</v>
      </c>
      <c r="F27" s="135">
        <f>SUM(F28)</f>
        <v>9100</v>
      </c>
      <c r="G27" s="135">
        <f>SUM(G28)</f>
        <v>9100</v>
      </c>
      <c r="H27" s="135">
        <f>SUM(H28)</f>
        <v>0</v>
      </c>
      <c r="I27" s="218">
        <f>F27/E27*100</f>
        <v>100</v>
      </c>
      <c r="J27" s="287"/>
      <c r="K27" s="287"/>
      <c r="L27" s="287"/>
      <c r="M27" s="307"/>
    </row>
    <row r="28" spans="1:13" ht="18.75" customHeight="1">
      <c r="A28" s="50"/>
      <c r="B28" s="199" t="s">
        <v>48</v>
      </c>
      <c r="C28" s="35"/>
      <c r="D28" s="36" t="s">
        <v>49</v>
      </c>
      <c r="E28" s="99">
        <f>SUM(E32)</f>
        <v>9100</v>
      </c>
      <c r="F28" s="136">
        <f>SUM(F32)</f>
        <v>9100</v>
      </c>
      <c r="G28" s="136">
        <f>SUM(G32)</f>
        <v>9100</v>
      </c>
      <c r="H28" s="136">
        <f>SUM(H32)</f>
        <v>0</v>
      </c>
      <c r="I28" s="230">
        <f>F24*100/E24</f>
        <v>0</v>
      </c>
      <c r="J28" s="287"/>
      <c r="K28" s="287"/>
      <c r="L28" s="287"/>
      <c r="M28" s="308"/>
    </row>
    <row r="29" spans="1:13" ht="18.75" customHeight="1">
      <c r="A29" s="16"/>
      <c r="B29" s="187"/>
      <c r="C29" s="1"/>
      <c r="D29" s="11" t="s">
        <v>219</v>
      </c>
      <c r="E29" s="100"/>
      <c r="F29" s="137"/>
      <c r="G29" s="128"/>
      <c r="H29" s="129"/>
      <c r="I29" s="219"/>
      <c r="J29" s="287"/>
      <c r="K29" s="287"/>
      <c r="L29" s="287"/>
      <c r="M29" s="309"/>
    </row>
    <row r="30" spans="1:13" ht="18.75" customHeight="1">
      <c r="A30" s="16"/>
      <c r="B30" s="187"/>
      <c r="C30" s="1"/>
      <c r="D30" s="11" t="s">
        <v>173</v>
      </c>
      <c r="E30" s="95"/>
      <c r="F30" s="129"/>
      <c r="G30" s="128"/>
      <c r="H30" s="129"/>
      <c r="I30" s="220"/>
      <c r="J30" s="287"/>
      <c r="K30" s="287"/>
      <c r="L30" s="287"/>
      <c r="M30" s="309"/>
    </row>
    <row r="31" spans="1:13" ht="18.75" customHeight="1">
      <c r="A31" s="16"/>
      <c r="B31" s="187"/>
      <c r="C31" s="1"/>
      <c r="D31" s="11" t="s">
        <v>59</v>
      </c>
      <c r="E31" s="95"/>
      <c r="F31" s="129"/>
      <c r="G31" s="128"/>
      <c r="H31" s="129"/>
      <c r="I31" s="249"/>
      <c r="J31" s="287"/>
      <c r="K31" s="287"/>
      <c r="L31" s="287"/>
      <c r="M31" s="309"/>
    </row>
    <row r="32" spans="1:13" ht="18.75" customHeight="1">
      <c r="A32" s="45"/>
      <c r="B32" s="173"/>
      <c r="C32" s="7" t="s">
        <v>66</v>
      </c>
      <c r="D32" s="5" t="s">
        <v>60</v>
      </c>
      <c r="E32" s="92">
        <v>9100</v>
      </c>
      <c r="F32" s="123">
        <v>9100</v>
      </c>
      <c r="G32" s="124">
        <f>F32</f>
        <v>9100</v>
      </c>
      <c r="H32" s="123"/>
      <c r="I32" s="319">
        <f>F32*100/E32</f>
        <v>100</v>
      </c>
      <c r="J32" s="287"/>
      <c r="K32" s="287"/>
      <c r="L32" s="287"/>
      <c r="M32" s="309"/>
    </row>
    <row r="33" spans="1:13" ht="18.75" customHeight="1" thickBot="1">
      <c r="A33" s="21" t="s">
        <v>94</v>
      </c>
      <c r="B33" s="200"/>
      <c r="C33" s="60"/>
      <c r="D33" s="34" t="s">
        <v>95</v>
      </c>
      <c r="E33" s="138">
        <f>SUM(E34,E44)</f>
        <v>1434968.63</v>
      </c>
      <c r="F33" s="138">
        <f>SUM(F34,F44)</f>
        <v>1714210</v>
      </c>
      <c r="G33" s="138">
        <f>SUM(G34,G44)</f>
        <v>140000</v>
      </c>
      <c r="H33" s="138">
        <f>SUM(H34,H44)</f>
        <v>1574210</v>
      </c>
      <c r="I33" s="221">
        <f>F33*100/E33</f>
        <v>119.45975432229484</v>
      </c>
      <c r="J33" s="287"/>
      <c r="K33" s="287"/>
      <c r="L33" s="287"/>
      <c r="M33" s="309"/>
    </row>
    <row r="34" spans="1:13" ht="18.75" customHeight="1">
      <c r="A34" s="16"/>
      <c r="B34" s="194" t="s">
        <v>96</v>
      </c>
      <c r="C34" s="46"/>
      <c r="D34" s="52" t="s">
        <v>97</v>
      </c>
      <c r="E34" s="91">
        <f>SUM(E35:E42)</f>
        <v>1394588.63</v>
      </c>
      <c r="F34" s="91">
        <f>SUM(F35:F42)</f>
        <v>1682210</v>
      </c>
      <c r="G34" s="91">
        <f>SUM(G35:G42)</f>
        <v>140000</v>
      </c>
      <c r="H34" s="91">
        <f>SUM(H35:H42)</f>
        <v>1542210</v>
      </c>
      <c r="I34" s="211">
        <f>F34*100/E34</f>
        <v>120.62410117311799</v>
      </c>
      <c r="J34" s="287"/>
      <c r="K34" s="287"/>
      <c r="L34" s="287"/>
      <c r="M34" s="309"/>
    </row>
    <row r="35" spans="1:13" ht="18.75" customHeight="1">
      <c r="A35" s="16"/>
      <c r="B35" s="187"/>
      <c r="C35" s="29" t="s">
        <v>64</v>
      </c>
      <c r="D35" s="61" t="s">
        <v>55</v>
      </c>
      <c r="E35" s="93">
        <v>97000</v>
      </c>
      <c r="F35" s="93">
        <v>100000</v>
      </c>
      <c r="G35" s="139">
        <f>F35</f>
        <v>100000</v>
      </c>
      <c r="H35" s="139"/>
      <c r="I35" s="217">
        <f>F35/E35*100</f>
        <v>103.09278350515463</v>
      </c>
      <c r="J35" s="287"/>
      <c r="K35" s="287"/>
      <c r="L35" s="287"/>
      <c r="M35" s="309"/>
    </row>
    <row r="36" spans="1:13" ht="18" customHeight="1">
      <c r="A36" s="16"/>
      <c r="B36" s="187"/>
      <c r="C36" s="29" t="s">
        <v>63</v>
      </c>
      <c r="D36" s="64" t="s">
        <v>10</v>
      </c>
      <c r="E36" s="93">
        <v>36000</v>
      </c>
      <c r="F36" s="93">
        <v>40000</v>
      </c>
      <c r="G36" s="139">
        <f>F36</f>
        <v>40000</v>
      </c>
      <c r="H36" s="139"/>
      <c r="I36" s="217">
        <f>F36/E36*100</f>
        <v>111.11111111111111</v>
      </c>
      <c r="J36" s="287"/>
      <c r="K36" s="287"/>
      <c r="L36" s="287"/>
      <c r="M36" s="309"/>
    </row>
    <row r="37" spans="1:13" ht="18.75" customHeight="1">
      <c r="A37" s="16"/>
      <c r="B37" s="187"/>
      <c r="C37" s="8" t="s">
        <v>268</v>
      </c>
      <c r="D37" s="11" t="s">
        <v>269</v>
      </c>
      <c r="E37" s="95">
        <v>832200</v>
      </c>
      <c r="F37" s="95">
        <v>597081</v>
      </c>
      <c r="G37" s="301">
        <v>0</v>
      </c>
      <c r="H37" s="301">
        <f>F37</f>
        <v>597081</v>
      </c>
      <c r="I37" s="216">
        <f>F37/E37*100</f>
        <v>71.747296322999276</v>
      </c>
      <c r="J37" s="287"/>
      <c r="K37" s="287"/>
      <c r="L37" s="287"/>
      <c r="M37" s="309"/>
    </row>
    <row r="38" spans="1:13" ht="18.75" customHeight="1">
      <c r="A38" s="16"/>
      <c r="B38" s="187"/>
      <c r="C38" s="8"/>
      <c r="D38" s="80" t="s">
        <v>270</v>
      </c>
      <c r="E38" s="95"/>
      <c r="F38" s="95"/>
      <c r="G38" s="301"/>
      <c r="H38" s="301"/>
      <c r="I38" s="214"/>
      <c r="J38" s="287"/>
      <c r="K38" s="287"/>
      <c r="L38" s="287"/>
      <c r="M38" s="309"/>
    </row>
    <row r="39" spans="1:13" ht="18.75" customHeight="1">
      <c r="A39" s="16"/>
      <c r="B39" s="187"/>
      <c r="C39" s="8"/>
      <c r="D39" s="80" t="s">
        <v>301</v>
      </c>
      <c r="E39" s="95"/>
      <c r="F39" s="95"/>
      <c r="G39" s="301"/>
      <c r="H39" s="301"/>
      <c r="I39" s="214"/>
      <c r="J39" s="287"/>
      <c r="K39" s="287"/>
      <c r="L39" s="287"/>
      <c r="M39" s="309"/>
    </row>
    <row r="40" spans="1:13" ht="18.75" customHeight="1">
      <c r="A40" s="16"/>
      <c r="B40" s="187"/>
      <c r="C40" s="7"/>
      <c r="D40" s="184" t="s">
        <v>272</v>
      </c>
      <c r="E40" s="92"/>
      <c r="F40" s="92"/>
      <c r="G40" s="302"/>
      <c r="H40" s="302"/>
      <c r="I40" s="217"/>
      <c r="J40" s="287"/>
      <c r="K40" s="287"/>
      <c r="L40" s="287"/>
      <c r="M40" s="309"/>
    </row>
    <row r="41" spans="1:13" ht="18.75" customHeight="1">
      <c r="A41" s="16"/>
      <c r="B41" s="187"/>
      <c r="C41" s="8" t="s">
        <v>192</v>
      </c>
      <c r="D41" s="11" t="s">
        <v>302</v>
      </c>
      <c r="E41" s="95">
        <v>429388.63</v>
      </c>
      <c r="F41" s="95">
        <v>945129</v>
      </c>
      <c r="G41" s="301">
        <v>0</v>
      </c>
      <c r="H41" s="301">
        <f>F41</f>
        <v>945129</v>
      </c>
      <c r="I41" s="216">
        <f>F41/E41*100</f>
        <v>220.11039276936609</v>
      </c>
      <c r="J41" s="287"/>
      <c r="K41" s="287"/>
      <c r="L41" s="287"/>
      <c r="M41" s="309"/>
    </row>
    <row r="42" spans="1:13" ht="18.75" customHeight="1">
      <c r="A42" s="16"/>
      <c r="B42" s="187"/>
      <c r="C42" s="8"/>
      <c r="D42" s="11" t="s">
        <v>278</v>
      </c>
      <c r="E42" s="95"/>
      <c r="F42" s="95"/>
      <c r="G42" s="301"/>
      <c r="H42" s="301"/>
      <c r="I42" s="213"/>
      <c r="J42" s="287"/>
      <c r="K42" s="287"/>
      <c r="L42" s="287"/>
      <c r="M42" s="309"/>
    </row>
    <row r="43" spans="1:13" ht="18.75" customHeight="1" thickBot="1">
      <c r="A43" s="16"/>
      <c r="B43" s="447"/>
      <c r="C43" s="38"/>
      <c r="D43" s="39" t="s">
        <v>279</v>
      </c>
      <c r="E43" s="102"/>
      <c r="F43" s="102"/>
      <c r="G43" s="448"/>
      <c r="H43" s="448"/>
      <c r="I43" s="232"/>
      <c r="J43" s="287"/>
      <c r="K43" s="287"/>
      <c r="L43" s="287"/>
      <c r="M43" s="309"/>
    </row>
    <row r="44" spans="1:13" ht="18.75" customHeight="1">
      <c r="A44" s="16"/>
      <c r="B44" s="194" t="s">
        <v>329</v>
      </c>
      <c r="C44" s="46"/>
      <c r="D44" s="449" t="s">
        <v>42</v>
      </c>
      <c r="E44" s="91">
        <f>SUM(E45:E48)</f>
        <v>40380</v>
      </c>
      <c r="F44" s="91">
        <f>SUM(F45:F48)</f>
        <v>32000</v>
      </c>
      <c r="G44" s="91">
        <f>SUM(G45:G48)</f>
        <v>0</v>
      </c>
      <c r="H44" s="91">
        <f>SUM(H45:H48)</f>
        <v>32000</v>
      </c>
      <c r="I44" s="211">
        <f>F44*100/E44</f>
        <v>79.247152055473009</v>
      </c>
      <c r="J44" s="287"/>
      <c r="K44" s="287"/>
      <c r="L44" s="287"/>
      <c r="M44" s="309"/>
    </row>
    <row r="45" spans="1:13" ht="18.75" customHeight="1">
      <c r="A45" s="16"/>
      <c r="B45" s="187"/>
      <c r="C45" s="9" t="s">
        <v>330</v>
      </c>
      <c r="D45" s="10" t="s">
        <v>331</v>
      </c>
      <c r="E45" s="93">
        <v>8380</v>
      </c>
      <c r="F45" s="93">
        <v>0</v>
      </c>
      <c r="G45" s="450">
        <f>F45</f>
        <v>0</v>
      </c>
      <c r="H45" s="450"/>
      <c r="I45" s="216">
        <f>F45/E45*100</f>
        <v>0</v>
      </c>
      <c r="J45" s="287"/>
      <c r="K45" s="287"/>
      <c r="L45" s="287"/>
      <c r="M45" s="309"/>
    </row>
    <row r="46" spans="1:13" ht="18.75" customHeight="1">
      <c r="A46" s="16"/>
      <c r="B46" s="187"/>
      <c r="C46" s="8" t="s">
        <v>192</v>
      </c>
      <c r="D46" s="11" t="s">
        <v>302</v>
      </c>
      <c r="E46" s="95">
        <v>32000</v>
      </c>
      <c r="F46" s="95">
        <v>32000</v>
      </c>
      <c r="G46" s="446"/>
      <c r="H46" s="446">
        <f>F46</f>
        <v>32000</v>
      </c>
      <c r="I46" s="216">
        <f>F46/E46*100</f>
        <v>100</v>
      </c>
      <c r="J46" s="287"/>
      <c r="K46" s="287"/>
      <c r="L46" s="287"/>
      <c r="M46" s="309"/>
    </row>
    <row r="47" spans="1:13" ht="18.75" customHeight="1">
      <c r="A47" s="16"/>
      <c r="B47" s="187"/>
      <c r="C47" s="8"/>
      <c r="D47" s="11" t="s">
        <v>278</v>
      </c>
      <c r="E47" s="95"/>
      <c r="F47" s="95"/>
      <c r="G47" s="446"/>
      <c r="H47" s="446"/>
      <c r="I47" s="213"/>
      <c r="J47" s="287"/>
      <c r="K47" s="287"/>
      <c r="L47" s="287"/>
      <c r="M47" s="309"/>
    </row>
    <row r="48" spans="1:13" ht="18.75" customHeight="1">
      <c r="A48" s="45"/>
      <c r="B48" s="173"/>
      <c r="C48" s="7"/>
      <c r="D48" s="5" t="s">
        <v>279</v>
      </c>
      <c r="E48" s="92"/>
      <c r="F48" s="92"/>
      <c r="G48" s="369"/>
      <c r="H48" s="369"/>
      <c r="I48" s="226"/>
      <c r="J48" s="287"/>
      <c r="K48" s="287"/>
      <c r="L48" s="287"/>
      <c r="M48" s="309"/>
    </row>
    <row r="49" spans="1:13" ht="18.75" customHeight="1" thickBot="1">
      <c r="A49" s="21" t="s">
        <v>11</v>
      </c>
      <c r="B49" s="59"/>
      <c r="C49" s="22"/>
      <c r="D49" s="31" t="s">
        <v>12</v>
      </c>
      <c r="E49" s="98">
        <f>SUM(E50,)</f>
        <v>896280</v>
      </c>
      <c r="F49" s="98">
        <f>SUM(F50,)</f>
        <v>1391650</v>
      </c>
      <c r="G49" s="135">
        <f>SUM(G50,)</f>
        <v>271650</v>
      </c>
      <c r="H49" s="98">
        <f>SUM(H50,)</f>
        <v>1120000</v>
      </c>
      <c r="I49" s="228">
        <f>F49/E49*100</f>
        <v>155.26955862007406</v>
      </c>
      <c r="J49" s="287"/>
      <c r="K49" s="287"/>
      <c r="L49" s="287"/>
      <c r="M49" s="309"/>
    </row>
    <row r="50" spans="1:13" ht="18.75" customHeight="1">
      <c r="A50" s="6"/>
      <c r="B50" s="194" t="s">
        <v>13</v>
      </c>
      <c r="C50" s="35"/>
      <c r="D50" s="36" t="s">
        <v>14</v>
      </c>
      <c r="E50" s="91">
        <f>SUM(E51:E65)</f>
        <v>896280</v>
      </c>
      <c r="F50" s="91">
        <f>SUM(F51:F65)</f>
        <v>1391650</v>
      </c>
      <c r="G50" s="91">
        <f>SUM(G51:G65)</f>
        <v>271650</v>
      </c>
      <c r="H50" s="91">
        <f>SUM(H51:H65)</f>
        <v>1120000</v>
      </c>
      <c r="I50" s="211">
        <f>F50*100/E50</f>
        <v>155.26955862007409</v>
      </c>
      <c r="J50" s="287"/>
      <c r="K50" s="287"/>
      <c r="L50" s="287"/>
      <c r="M50" s="309"/>
    </row>
    <row r="51" spans="1:13" ht="18.75" customHeight="1">
      <c r="A51" s="6"/>
      <c r="B51" s="191"/>
      <c r="C51" s="7" t="s">
        <v>67</v>
      </c>
      <c r="D51" s="10" t="s">
        <v>220</v>
      </c>
      <c r="E51" s="92">
        <v>1000</v>
      </c>
      <c r="F51" s="123">
        <v>1000</v>
      </c>
      <c r="G51" s="124">
        <f>F51</f>
        <v>1000</v>
      </c>
      <c r="H51" s="123"/>
      <c r="I51" s="217">
        <f>F51/E51*100</f>
        <v>100</v>
      </c>
      <c r="J51" s="287"/>
      <c r="K51" s="287"/>
      <c r="L51" s="287"/>
      <c r="M51" s="308"/>
    </row>
    <row r="52" spans="1:13" ht="18.75" customHeight="1">
      <c r="A52" s="6"/>
      <c r="B52" s="191"/>
      <c r="C52" s="9" t="s">
        <v>274</v>
      </c>
      <c r="D52" s="10" t="s">
        <v>275</v>
      </c>
      <c r="E52" s="125">
        <v>32550</v>
      </c>
      <c r="F52" s="123">
        <v>32550</v>
      </c>
      <c r="G52" s="124">
        <f>F52</f>
        <v>32550</v>
      </c>
      <c r="H52" s="123"/>
      <c r="I52" s="217">
        <f>F52/E52*100</f>
        <v>100</v>
      </c>
      <c r="J52" s="287"/>
      <c r="K52" s="287"/>
      <c r="L52" s="287"/>
      <c r="M52" s="308"/>
    </row>
    <row r="53" spans="1:13" ht="33" customHeight="1">
      <c r="A53" s="6"/>
      <c r="B53" s="191"/>
      <c r="C53" s="9" t="s">
        <v>276</v>
      </c>
      <c r="D53" s="478" t="s">
        <v>277</v>
      </c>
      <c r="E53" s="125">
        <v>200</v>
      </c>
      <c r="F53" s="123">
        <v>200</v>
      </c>
      <c r="G53" s="124">
        <f>F53</f>
        <v>200</v>
      </c>
      <c r="H53" s="123"/>
      <c r="I53" s="217">
        <f>F53/E53*100</f>
        <v>100</v>
      </c>
      <c r="J53" s="287"/>
      <c r="K53" s="287"/>
      <c r="L53" s="287"/>
      <c r="M53" s="308"/>
    </row>
    <row r="54" spans="1:13" ht="18.75" customHeight="1">
      <c r="A54" s="6"/>
      <c r="B54" s="191"/>
      <c r="C54" s="8"/>
      <c r="D54" s="11" t="s">
        <v>219</v>
      </c>
      <c r="E54" s="95"/>
      <c r="F54" s="129"/>
      <c r="G54" s="128"/>
      <c r="H54" s="129"/>
      <c r="I54" s="220"/>
      <c r="J54" s="287"/>
      <c r="K54" s="287"/>
      <c r="L54" s="287"/>
      <c r="M54" s="309"/>
    </row>
    <row r="55" spans="1:13" ht="18.75" customHeight="1">
      <c r="A55" s="6"/>
      <c r="B55" s="191"/>
      <c r="C55" s="8"/>
      <c r="D55" s="11" t="s">
        <v>173</v>
      </c>
      <c r="E55" s="95"/>
      <c r="F55" s="129"/>
      <c r="G55" s="128"/>
      <c r="H55" s="129"/>
      <c r="I55" s="220"/>
      <c r="J55" s="287"/>
      <c r="K55" s="287"/>
      <c r="L55" s="287"/>
      <c r="M55" s="309"/>
    </row>
    <row r="56" spans="1:13" ht="18.75" customHeight="1">
      <c r="A56" s="6"/>
      <c r="B56" s="191"/>
      <c r="C56" s="8"/>
      <c r="D56" s="11" t="s">
        <v>59</v>
      </c>
      <c r="E56" s="95"/>
      <c r="F56" s="129"/>
      <c r="G56" s="128"/>
      <c r="H56" s="129"/>
      <c r="I56" s="220"/>
      <c r="J56" s="287"/>
      <c r="K56" s="287"/>
      <c r="L56" s="287"/>
      <c r="M56" s="309"/>
    </row>
    <row r="57" spans="1:13" ht="18.75" customHeight="1">
      <c r="A57" s="6"/>
      <c r="B57" s="191"/>
      <c r="C57" s="7" t="s">
        <v>66</v>
      </c>
      <c r="D57" s="5" t="s">
        <v>60</v>
      </c>
      <c r="E57" s="92">
        <v>117030</v>
      </c>
      <c r="F57" s="123">
        <v>125000</v>
      </c>
      <c r="G57" s="124">
        <f>F57</f>
        <v>125000</v>
      </c>
      <c r="H57" s="123"/>
      <c r="I57" s="217">
        <f>F57/E57*100</f>
        <v>106.8102196018115</v>
      </c>
      <c r="J57" s="287"/>
      <c r="K57" s="287"/>
      <c r="L57" s="287"/>
      <c r="M57" s="307"/>
    </row>
    <row r="58" spans="1:13" ht="18.75" customHeight="1">
      <c r="A58" s="65"/>
      <c r="B58" s="190"/>
      <c r="C58" s="12" t="s">
        <v>211</v>
      </c>
      <c r="D58" s="291" t="s">
        <v>213</v>
      </c>
      <c r="E58" s="96">
        <v>636000</v>
      </c>
      <c r="F58" s="130">
        <v>1000000</v>
      </c>
      <c r="G58" s="171"/>
      <c r="H58" s="130">
        <f>F58</f>
        <v>1000000</v>
      </c>
      <c r="I58" s="289">
        <f>F58*100/E58</f>
        <v>157.23270440251574</v>
      </c>
      <c r="J58" s="287"/>
      <c r="K58" s="287"/>
      <c r="L58" s="287"/>
      <c r="M58" s="307"/>
    </row>
    <row r="59" spans="1:13" ht="18.75" customHeight="1">
      <c r="A59" s="65"/>
      <c r="B59" s="190"/>
      <c r="C59" s="7"/>
      <c r="D59" s="292" t="s">
        <v>212</v>
      </c>
      <c r="E59" s="92"/>
      <c r="F59" s="123"/>
      <c r="G59" s="124"/>
      <c r="H59" s="123"/>
      <c r="I59" s="217"/>
      <c r="J59" s="287"/>
      <c r="K59" s="287"/>
      <c r="L59" s="287"/>
      <c r="M59" s="307"/>
    </row>
    <row r="60" spans="1:13" ht="18.75" customHeight="1">
      <c r="A60" s="65"/>
      <c r="B60" s="190"/>
      <c r="C60" s="9" t="s">
        <v>65</v>
      </c>
      <c r="D60" s="10" t="s">
        <v>221</v>
      </c>
      <c r="E60" s="93">
        <v>1100</v>
      </c>
      <c r="F60" s="125">
        <v>1100</v>
      </c>
      <c r="G60" s="126">
        <f>F60</f>
        <v>1100</v>
      </c>
      <c r="H60" s="125"/>
      <c r="I60" s="217">
        <f>F60/E60*100</f>
        <v>100</v>
      </c>
      <c r="J60" s="287"/>
      <c r="K60" s="287"/>
      <c r="L60" s="287"/>
      <c r="M60" s="309"/>
    </row>
    <row r="61" spans="1:13" ht="18.75" customHeight="1">
      <c r="A61" s="65"/>
      <c r="B61" s="190"/>
      <c r="C61" s="29" t="s">
        <v>330</v>
      </c>
      <c r="D61" s="10" t="s">
        <v>331</v>
      </c>
      <c r="E61" s="93">
        <v>1800</v>
      </c>
      <c r="F61" s="125">
        <v>1800</v>
      </c>
      <c r="G61" s="126">
        <f>F61</f>
        <v>1800</v>
      </c>
      <c r="H61" s="125"/>
      <c r="I61" s="217">
        <f>F61/E61*100</f>
        <v>100</v>
      </c>
      <c r="J61" s="287"/>
      <c r="K61" s="287"/>
      <c r="L61" s="287"/>
      <c r="M61" s="309"/>
    </row>
    <row r="62" spans="1:13" ht="18.75" customHeight="1">
      <c r="A62" s="485"/>
      <c r="B62" s="486"/>
      <c r="C62" s="29" t="s">
        <v>63</v>
      </c>
      <c r="D62" s="410" t="s">
        <v>10</v>
      </c>
      <c r="E62" s="93">
        <v>106600</v>
      </c>
      <c r="F62" s="125">
        <v>110000</v>
      </c>
      <c r="G62" s="411">
        <f>F62</f>
        <v>110000</v>
      </c>
      <c r="H62" s="411"/>
      <c r="I62" s="384">
        <f>F62/E62*100</f>
        <v>103.18949343339587</v>
      </c>
      <c r="J62" s="287"/>
      <c r="K62" s="287"/>
      <c r="L62" s="287"/>
      <c r="M62" s="309"/>
    </row>
    <row r="63" spans="1:13" ht="18.75" customHeight="1">
      <c r="A63" s="485"/>
      <c r="B63" s="486"/>
      <c r="C63" s="8" t="s">
        <v>192</v>
      </c>
      <c r="D63" s="11" t="s">
        <v>302</v>
      </c>
      <c r="E63" s="95">
        <v>0</v>
      </c>
      <c r="F63" s="95">
        <v>120000</v>
      </c>
      <c r="G63" s="487"/>
      <c r="H63" s="487">
        <f>F63</f>
        <v>120000</v>
      </c>
      <c r="I63" s="249">
        <v>0</v>
      </c>
      <c r="J63" s="287"/>
      <c r="K63" s="287"/>
      <c r="L63" s="287"/>
      <c r="M63" s="309"/>
    </row>
    <row r="64" spans="1:13" ht="18.75" customHeight="1">
      <c r="A64" s="485"/>
      <c r="B64" s="486"/>
      <c r="C64" s="8"/>
      <c r="D64" s="11" t="s">
        <v>278</v>
      </c>
      <c r="E64" s="95"/>
      <c r="F64" s="95"/>
      <c r="G64" s="487"/>
      <c r="H64" s="487"/>
      <c r="I64" s="249"/>
      <c r="J64" s="287"/>
      <c r="K64" s="287"/>
      <c r="L64" s="287"/>
      <c r="M64" s="309"/>
    </row>
    <row r="65" spans="1:13" ht="18.75" customHeight="1">
      <c r="A65" s="408"/>
      <c r="B65" s="409"/>
      <c r="C65" s="7"/>
      <c r="D65" s="5" t="s">
        <v>279</v>
      </c>
      <c r="E65" s="92"/>
      <c r="F65" s="92"/>
      <c r="G65" s="488"/>
      <c r="H65" s="488"/>
      <c r="I65" s="323"/>
      <c r="J65" s="287"/>
      <c r="K65" s="287"/>
      <c r="L65" s="287"/>
      <c r="M65" s="309"/>
    </row>
    <row r="66" spans="1:13" ht="18.75" customHeight="1" thickBot="1">
      <c r="A66" s="21" t="s">
        <v>53</v>
      </c>
      <c r="B66" s="59"/>
      <c r="C66" s="22"/>
      <c r="D66" s="31" t="s">
        <v>54</v>
      </c>
      <c r="E66" s="98">
        <f>SUM(E67,E70)</f>
        <v>31480</v>
      </c>
      <c r="F66" s="98">
        <f>SUM(F67,F70)</f>
        <v>1500</v>
      </c>
      <c r="G66" s="98">
        <f>SUM(G67,G70)</f>
        <v>1500</v>
      </c>
      <c r="H66" s="98">
        <f>SUM(H67,H70)</f>
        <v>0</v>
      </c>
      <c r="I66" s="228">
        <f>F66/E66*100</f>
        <v>4.7649301143583225</v>
      </c>
      <c r="J66" s="287"/>
      <c r="K66" s="287"/>
      <c r="L66" s="287"/>
      <c r="M66" s="309"/>
    </row>
    <row r="67" spans="1:13" ht="18.75" customHeight="1">
      <c r="A67" s="294"/>
      <c r="B67" s="276" t="s">
        <v>306</v>
      </c>
      <c r="C67" s="276"/>
      <c r="D67" s="274" t="s">
        <v>307</v>
      </c>
      <c r="E67" s="417">
        <f>SUM(E68)</f>
        <v>29990</v>
      </c>
      <c r="F67" s="417">
        <f>SUM(F68)</f>
        <v>0</v>
      </c>
      <c r="G67" s="417">
        <f>SUM(G68)</f>
        <v>0</v>
      </c>
      <c r="H67" s="417">
        <f>SUM(H68)</f>
        <v>0</v>
      </c>
      <c r="I67" s="211">
        <f>F67*100/E67</f>
        <v>0</v>
      </c>
      <c r="J67" s="287"/>
      <c r="K67" s="287"/>
      <c r="L67" s="287"/>
      <c r="M67" s="309"/>
    </row>
    <row r="68" spans="1:13" ht="18.75" customHeight="1">
      <c r="A68" s="294"/>
      <c r="B68" s="295"/>
      <c r="C68" s="295" t="s">
        <v>69</v>
      </c>
      <c r="D68" s="413" t="s">
        <v>239</v>
      </c>
      <c r="E68" s="415">
        <v>29990</v>
      </c>
      <c r="F68" s="415">
        <v>0</v>
      </c>
      <c r="G68" s="415">
        <f>F68</f>
        <v>0</v>
      </c>
      <c r="H68" s="415"/>
      <c r="I68" s="216">
        <f>F68/E68*100</f>
        <v>0</v>
      </c>
      <c r="J68" s="287"/>
      <c r="K68" s="287"/>
      <c r="L68" s="287"/>
      <c r="M68" s="309"/>
    </row>
    <row r="69" spans="1:13" ht="18.75" customHeight="1" thickBot="1">
      <c r="A69" s="294"/>
      <c r="B69" s="451"/>
      <c r="C69" s="451"/>
      <c r="D69" s="452" t="s">
        <v>238</v>
      </c>
      <c r="E69" s="453"/>
      <c r="F69" s="453"/>
      <c r="G69" s="453"/>
      <c r="H69" s="453"/>
      <c r="I69" s="416"/>
      <c r="J69" s="287"/>
      <c r="K69" s="287"/>
      <c r="L69" s="287"/>
      <c r="M69" s="309"/>
    </row>
    <row r="70" spans="1:13" ht="18.75" customHeight="1">
      <c r="A70" s="294"/>
      <c r="B70" s="276" t="s">
        <v>332</v>
      </c>
      <c r="C70" s="454"/>
      <c r="D70" s="161" t="s">
        <v>333</v>
      </c>
      <c r="E70" s="417">
        <f>SUM(E71)</f>
        <v>1490</v>
      </c>
      <c r="F70" s="417">
        <f>SUM(F71)</f>
        <v>1500</v>
      </c>
      <c r="G70" s="417">
        <f>SUM(G71)</f>
        <v>1500</v>
      </c>
      <c r="H70" s="417">
        <f>SUM(H71)</f>
        <v>0</v>
      </c>
      <c r="I70" s="211">
        <f>F70*100/E70</f>
        <v>100.67114093959732</v>
      </c>
      <c r="J70" s="287"/>
      <c r="K70" s="287"/>
      <c r="L70" s="287"/>
      <c r="M70" s="309"/>
    </row>
    <row r="71" spans="1:13" ht="18.75" customHeight="1">
      <c r="A71" s="455"/>
      <c r="B71" s="456"/>
      <c r="C71" s="457" t="s">
        <v>63</v>
      </c>
      <c r="D71" s="410" t="s">
        <v>10</v>
      </c>
      <c r="E71" s="415">
        <v>1490</v>
      </c>
      <c r="F71" s="415">
        <v>1500</v>
      </c>
      <c r="G71" s="415">
        <f>F71</f>
        <v>1500</v>
      </c>
      <c r="H71" s="415"/>
      <c r="I71" s="224">
        <f>F71/E71*100</f>
        <v>100.67114093959732</v>
      </c>
      <c r="J71" s="287"/>
      <c r="K71" s="287"/>
      <c r="L71" s="287"/>
      <c r="M71" s="309"/>
    </row>
    <row r="72" spans="1:13" ht="18.75" customHeight="1" thickBot="1">
      <c r="A72" s="21" t="s">
        <v>15</v>
      </c>
      <c r="B72" s="59"/>
      <c r="C72" s="22"/>
      <c r="D72" s="24" t="s">
        <v>16</v>
      </c>
      <c r="E72" s="90">
        <f>SUM(E73,E79,E82,E87,E92)</f>
        <v>741142.08000000007</v>
      </c>
      <c r="F72" s="90">
        <f>SUM(F73,F79,F82,F87,F92)</f>
        <v>808670</v>
      </c>
      <c r="G72" s="90">
        <f>SUM(G73,G79,G82,G87,G92)</f>
        <v>808670</v>
      </c>
      <c r="H72" s="90">
        <f>SUM(H73,H79,H82,H87,H92)</f>
        <v>0</v>
      </c>
      <c r="I72" s="370">
        <f>F72*100/E72</f>
        <v>109.1113326071028</v>
      </c>
      <c r="J72" s="287"/>
      <c r="K72" s="287"/>
      <c r="L72" s="287"/>
      <c r="M72" s="309"/>
    </row>
    <row r="73" spans="1:13" ht="18.75" customHeight="1">
      <c r="A73" s="70"/>
      <c r="B73" s="194" t="s">
        <v>17</v>
      </c>
      <c r="C73" s="35"/>
      <c r="D73" s="36" t="s">
        <v>18</v>
      </c>
      <c r="E73" s="91">
        <f>SUM(E76:E78,)</f>
        <v>27627</v>
      </c>
      <c r="F73" s="91">
        <f>SUM(F76:F78,)</f>
        <v>26416</v>
      </c>
      <c r="G73" s="91">
        <f>SUM(G76:G78,)</f>
        <v>26416</v>
      </c>
      <c r="H73" s="91">
        <f>SUM(H76,)</f>
        <v>0</v>
      </c>
      <c r="I73" s="211">
        <f>F73*100/E73</f>
        <v>95.616606942483799</v>
      </c>
      <c r="J73" s="287"/>
      <c r="K73" s="287"/>
      <c r="L73" s="287"/>
      <c r="M73" s="309"/>
    </row>
    <row r="74" spans="1:13" ht="18.75" customHeight="1">
      <c r="A74" s="6"/>
      <c r="B74" s="191"/>
      <c r="C74" s="8"/>
      <c r="D74" s="11" t="s">
        <v>127</v>
      </c>
      <c r="E74" s="95"/>
      <c r="F74" s="129"/>
      <c r="G74" s="128"/>
      <c r="H74" s="129"/>
      <c r="I74" s="220"/>
      <c r="J74" s="287"/>
      <c r="K74" s="287"/>
      <c r="L74" s="287"/>
      <c r="M74" s="310"/>
    </row>
    <row r="75" spans="1:13" ht="18.75" customHeight="1">
      <c r="A75" s="65"/>
      <c r="B75" s="190"/>
      <c r="C75" s="8"/>
      <c r="D75" s="11" t="s">
        <v>170</v>
      </c>
      <c r="E75" s="95"/>
      <c r="F75" s="129"/>
      <c r="G75" s="128"/>
      <c r="H75" s="129"/>
      <c r="I75" s="220"/>
      <c r="J75" s="287"/>
      <c r="K75" s="287"/>
      <c r="L75" s="287"/>
      <c r="M75" s="311"/>
    </row>
    <row r="76" spans="1:13" ht="18.75" customHeight="1">
      <c r="A76" s="6"/>
      <c r="B76" s="191"/>
      <c r="C76" s="7" t="s">
        <v>68</v>
      </c>
      <c r="D76" s="183" t="s">
        <v>180</v>
      </c>
      <c r="E76" s="92">
        <v>27577</v>
      </c>
      <c r="F76" s="123">
        <v>26366</v>
      </c>
      <c r="G76" s="124">
        <f>F76</f>
        <v>26366</v>
      </c>
      <c r="H76" s="123"/>
      <c r="I76" s="217">
        <f>F76/E76*100</f>
        <v>95.608659390071438</v>
      </c>
      <c r="J76" s="287"/>
      <c r="K76" s="287"/>
      <c r="L76" s="287"/>
      <c r="M76" s="311"/>
    </row>
    <row r="77" spans="1:13" ht="18.75" customHeight="1">
      <c r="A77" s="6"/>
      <c r="B77" s="191"/>
      <c r="C77" s="8"/>
      <c r="D77" s="74" t="s">
        <v>197</v>
      </c>
      <c r="E77" s="95"/>
      <c r="F77" s="95"/>
      <c r="G77" s="130"/>
      <c r="H77" s="95"/>
      <c r="I77" s="216"/>
      <c r="J77" s="287"/>
      <c r="K77" s="287"/>
      <c r="L77" s="287"/>
      <c r="M77" s="311"/>
    </row>
    <row r="78" spans="1:13" ht="18.75" customHeight="1" thickBot="1">
      <c r="A78" s="6"/>
      <c r="B78" s="192"/>
      <c r="C78" s="38" t="s">
        <v>199</v>
      </c>
      <c r="D78" s="205" t="s">
        <v>198</v>
      </c>
      <c r="E78" s="102">
        <v>50</v>
      </c>
      <c r="F78" s="102">
        <v>50</v>
      </c>
      <c r="G78" s="132">
        <f>F78</f>
        <v>50</v>
      </c>
      <c r="H78" s="102"/>
      <c r="I78" s="232">
        <v>0</v>
      </c>
      <c r="J78" s="287"/>
      <c r="K78" s="287"/>
      <c r="L78" s="287"/>
      <c r="M78" s="311"/>
    </row>
    <row r="79" spans="1:13" ht="18.75" customHeight="1">
      <c r="A79" s="6"/>
      <c r="B79" s="173" t="s">
        <v>19</v>
      </c>
      <c r="C79" s="37"/>
      <c r="D79" s="41" t="s">
        <v>222</v>
      </c>
      <c r="E79" s="103">
        <f>SUM(E80:E81)</f>
        <v>510715.08</v>
      </c>
      <c r="F79" s="103">
        <f>SUM(F80:F81)</f>
        <v>510000</v>
      </c>
      <c r="G79" s="103">
        <f>SUM(G80:G81)</f>
        <v>510000</v>
      </c>
      <c r="H79" s="103">
        <f>SUM(H80:H81)</f>
        <v>0</v>
      </c>
      <c r="I79" s="211">
        <f>F79*100/E79</f>
        <v>99.85998455342262</v>
      </c>
      <c r="J79" s="287"/>
      <c r="K79" s="287"/>
      <c r="L79" s="287"/>
      <c r="M79" s="308"/>
    </row>
    <row r="80" spans="1:13" ht="18.75" customHeight="1">
      <c r="A80" s="6"/>
      <c r="B80" s="187"/>
      <c r="C80" s="299" t="s">
        <v>85</v>
      </c>
      <c r="D80" s="382" t="s">
        <v>41</v>
      </c>
      <c r="E80" s="300">
        <v>460715.08</v>
      </c>
      <c r="F80" s="300">
        <v>460000</v>
      </c>
      <c r="G80" s="290">
        <f>F80</f>
        <v>460000</v>
      </c>
      <c r="H80" s="300"/>
      <c r="I80" s="224">
        <f>F80/E80*100</f>
        <v>99.844789104797698</v>
      </c>
      <c r="J80" s="287"/>
      <c r="K80" s="287"/>
      <c r="L80" s="287"/>
      <c r="M80" s="308"/>
    </row>
    <row r="81" spans="1:13" ht="18.75" customHeight="1" thickBot="1">
      <c r="A81" s="6"/>
      <c r="B81" s="191"/>
      <c r="C81" s="9" t="s">
        <v>63</v>
      </c>
      <c r="D81" s="10" t="s">
        <v>10</v>
      </c>
      <c r="E81" s="93">
        <v>50000</v>
      </c>
      <c r="F81" s="93">
        <v>50000</v>
      </c>
      <c r="G81" s="125">
        <f>F81</f>
        <v>50000</v>
      </c>
      <c r="H81" s="93"/>
      <c r="I81" s="226">
        <f>F81/E81*100</f>
        <v>100</v>
      </c>
      <c r="J81" s="287"/>
      <c r="K81" s="287"/>
      <c r="L81" s="287"/>
      <c r="M81" s="309"/>
    </row>
    <row r="82" spans="1:13" ht="18.75" customHeight="1">
      <c r="A82" s="6"/>
      <c r="B82" s="303" t="s">
        <v>262</v>
      </c>
      <c r="C82" s="46"/>
      <c r="D82" s="359" t="s">
        <v>263</v>
      </c>
      <c r="E82" s="91">
        <f>SUM(E83:E86)</f>
        <v>99000</v>
      </c>
      <c r="F82" s="91">
        <f>SUM(F83:F86)</f>
        <v>269254</v>
      </c>
      <c r="G82" s="91">
        <f>SUM(G83:G86)</f>
        <v>269254</v>
      </c>
      <c r="H82" s="91">
        <f>SUM(H83:H86)</f>
        <v>0</v>
      </c>
      <c r="I82" s="211">
        <v>0</v>
      </c>
      <c r="J82" s="287"/>
      <c r="K82" s="287"/>
      <c r="L82" s="287"/>
      <c r="M82" s="309"/>
    </row>
    <row r="83" spans="1:13" ht="18.75" customHeight="1">
      <c r="A83" s="6"/>
      <c r="B83" s="191"/>
      <c r="C83" s="8" t="s">
        <v>273</v>
      </c>
      <c r="D83" s="11" t="s">
        <v>269</v>
      </c>
      <c r="E83" s="95">
        <v>99000</v>
      </c>
      <c r="F83" s="95">
        <f>'[1]Wersja I'!$L$188</f>
        <v>269254</v>
      </c>
      <c r="G83" s="95">
        <f>F83</f>
        <v>269254</v>
      </c>
      <c r="H83" s="95"/>
      <c r="I83" s="213">
        <v>0</v>
      </c>
      <c r="J83" s="287"/>
      <c r="K83" s="287"/>
      <c r="L83" s="287"/>
      <c r="M83" s="309"/>
    </row>
    <row r="84" spans="1:13" ht="18.75" customHeight="1">
      <c r="A84" s="6"/>
      <c r="B84" s="191"/>
      <c r="C84" s="8"/>
      <c r="D84" s="11" t="s">
        <v>270</v>
      </c>
      <c r="E84" s="95"/>
      <c r="F84" s="95"/>
      <c r="G84" s="95"/>
      <c r="H84" s="95"/>
      <c r="I84" s="213"/>
      <c r="J84" s="287"/>
      <c r="K84" s="287"/>
      <c r="L84" s="287"/>
      <c r="M84" s="309"/>
    </row>
    <row r="85" spans="1:13" ht="18.75" customHeight="1">
      <c r="A85" s="6"/>
      <c r="B85" s="191"/>
      <c r="C85" s="8"/>
      <c r="D85" s="11" t="s">
        <v>303</v>
      </c>
      <c r="E85" s="95"/>
      <c r="F85" s="95"/>
      <c r="G85" s="95"/>
      <c r="H85" s="95"/>
      <c r="I85" s="213"/>
      <c r="J85" s="287"/>
      <c r="K85" s="287"/>
      <c r="L85" s="287"/>
      <c r="M85" s="309"/>
    </row>
    <row r="86" spans="1:13" ht="18.75" customHeight="1" thickBot="1">
      <c r="A86" s="6"/>
      <c r="B86" s="192"/>
      <c r="C86" s="38"/>
      <c r="D86" s="39" t="s">
        <v>272</v>
      </c>
      <c r="E86" s="102"/>
      <c r="F86" s="102"/>
      <c r="G86" s="102"/>
      <c r="H86" s="132"/>
      <c r="I86" s="232"/>
      <c r="J86" s="287"/>
      <c r="K86" s="287"/>
      <c r="L86" s="287"/>
      <c r="M86" s="309"/>
    </row>
    <row r="87" spans="1:13" ht="18.75" customHeight="1">
      <c r="A87" s="6"/>
      <c r="B87" s="194" t="s">
        <v>280</v>
      </c>
      <c r="C87" s="46"/>
      <c r="D87" s="52" t="s">
        <v>281</v>
      </c>
      <c r="E87" s="91">
        <f>SUM(E88:E91)</f>
        <v>3000</v>
      </c>
      <c r="F87" s="91">
        <f>SUM(F88:F91)</f>
        <v>3000</v>
      </c>
      <c r="G87" s="91">
        <f>SUM(G88:G91)</f>
        <v>3000</v>
      </c>
      <c r="H87" s="91">
        <f>SUM(H88:H91)</f>
        <v>0</v>
      </c>
      <c r="I87" s="211">
        <v>0</v>
      </c>
      <c r="J87" s="287"/>
      <c r="K87" s="287"/>
      <c r="L87" s="287"/>
      <c r="M87" s="309"/>
    </row>
    <row r="88" spans="1:13" ht="18.75" customHeight="1">
      <c r="A88" s="6"/>
      <c r="B88" s="191"/>
      <c r="C88" s="8" t="s">
        <v>66</v>
      </c>
      <c r="D88" s="11" t="s">
        <v>219</v>
      </c>
      <c r="E88" s="95">
        <v>3000</v>
      </c>
      <c r="F88" s="95">
        <v>3000</v>
      </c>
      <c r="G88" s="95">
        <f>F88</f>
        <v>3000</v>
      </c>
      <c r="H88" s="95"/>
      <c r="I88" s="213">
        <v>0</v>
      </c>
      <c r="J88" s="287"/>
      <c r="K88" s="287"/>
      <c r="L88" s="287"/>
      <c r="M88" s="309"/>
    </row>
    <row r="89" spans="1:13" ht="18.75" customHeight="1">
      <c r="A89" s="6"/>
      <c r="B89" s="191"/>
      <c r="C89" s="8"/>
      <c r="D89" s="11" t="s">
        <v>173</v>
      </c>
      <c r="E89" s="95"/>
      <c r="F89" s="95"/>
      <c r="G89" s="95"/>
      <c r="H89" s="95"/>
      <c r="I89" s="213"/>
      <c r="J89" s="287"/>
      <c r="K89" s="287"/>
      <c r="L89" s="287"/>
      <c r="M89" s="309"/>
    </row>
    <row r="90" spans="1:13" ht="18.75" customHeight="1">
      <c r="A90" s="6"/>
      <c r="B90" s="191"/>
      <c r="C90" s="8"/>
      <c r="D90" s="11" t="s">
        <v>59</v>
      </c>
      <c r="E90" s="95"/>
      <c r="F90" s="95"/>
      <c r="G90" s="95"/>
      <c r="H90" s="95"/>
      <c r="I90" s="213"/>
      <c r="J90" s="287"/>
      <c r="K90" s="287"/>
      <c r="L90" s="287"/>
      <c r="M90" s="309"/>
    </row>
    <row r="91" spans="1:13" ht="18.75" customHeight="1" thickBot="1">
      <c r="A91" s="6"/>
      <c r="B91" s="192"/>
      <c r="C91" s="38"/>
      <c r="D91" s="39" t="s">
        <v>60</v>
      </c>
      <c r="E91" s="102"/>
      <c r="F91" s="102"/>
      <c r="G91" s="102"/>
      <c r="H91" s="102"/>
      <c r="I91" s="232"/>
      <c r="J91" s="287"/>
      <c r="K91" s="287"/>
      <c r="L91" s="287"/>
      <c r="M91" s="309"/>
    </row>
    <row r="92" spans="1:13" ht="18.75" customHeight="1">
      <c r="A92" s="6"/>
      <c r="B92" s="194" t="s">
        <v>334</v>
      </c>
      <c r="C92" s="46"/>
      <c r="D92" s="52" t="s">
        <v>42</v>
      </c>
      <c r="E92" s="91">
        <f>SUM(E93)</f>
        <v>100800</v>
      </c>
      <c r="F92" s="91">
        <f>SUM(F93)</f>
        <v>0</v>
      </c>
      <c r="G92" s="91">
        <f>SUM(G93)</f>
        <v>0</v>
      </c>
      <c r="H92" s="91">
        <f>SUM(H93)</f>
        <v>0</v>
      </c>
      <c r="I92" s="211">
        <v>0</v>
      </c>
      <c r="J92" s="287"/>
      <c r="K92" s="287"/>
      <c r="L92" s="287"/>
      <c r="M92" s="309"/>
    </row>
    <row r="93" spans="1:13" ht="18.75" customHeight="1">
      <c r="A93" s="6"/>
      <c r="B93" s="191"/>
      <c r="C93" s="8" t="s">
        <v>273</v>
      </c>
      <c r="D93" s="11" t="s">
        <v>269</v>
      </c>
      <c r="E93" s="95">
        <v>100800</v>
      </c>
      <c r="F93" s="95">
        <v>0</v>
      </c>
      <c r="G93" s="95">
        <f>F93</f>
        <v>0</v>
      </c>
      <c r="H93" s="95"/>
      <c r="I93" s="213">
        <v>0</v>
      </c>
      <c r="J93" s="287"/>
      <c r="K93" s="287"/>
      <c r="L93" s="287"/>
      <c r="M93" s="309"/>
    </row>
    <row r="94" spans="1:13" ht="18.75" customHeight="1">
      <c r="A94" s="6"/>
      <c r="B94" s="191"/>
      <c r="C94" s="8"/>
      <c r="D94" s="11" t="s">
        <v>270</v>
      </c>
      <c r="E94" s="95"/>
      <c r="F94" s="95"/>
      <c r="G94" s="95"/>
      <c r="H94" s="95"/>
      <c r="I94" s="213"/>
      <c r="J94" s="287"/>
      <c r="K94" s="287"/>
      <c r="L94" s="287"/>
      <c r="M94" s="309"/>
    </row>
    <row r="95" spans="1:13" ht="18.75" customHeight="1">
      <c r="A95" s="6"/>
      <c r="B95" s="191"/>
      <c r="C95" s="8"/>
      <c r="D95" s="11" t="s">
        <v>303</v>
      </c>
      <c r="E95" s="95"/>
      <c r="F95" s="95"/>
      <c r="G95" s="95"/>
      <c r="H95" s="95"/>
      <c r="I95" s="213"/>
      <c r="J95" s="287"/>
      <c r="K95" s="287"/>
      <c r="L95" s="287"/>
      <c r="M95" s="309"/>
    </row>
    <row r="96" spans="1:13" ht="18.75" customHeight="1">
      <c r="A96" s="44"/>
      <c r="B96" s="195"/>
      <c r="C96" s="7"/>
      <c r="D96" s="5" t="s">
        <v>272</v>
      </c>
      <c r="E96" s="92"/>
      <c r="F96" s="92"/>
      <c r="G96" s="92"/>
      <c r="H96" s="92"/>
      <c r="I96" s="226"/>
      <c r="J96" s="287"/>
      <c r="K96" s="287"/>
      <c r="L96" s="287"/>
      <c r="M96" s="309"/>
    </row>
    <row r="97" spans="1:13" ht="18.75" customHeight="1">
      <c r="A97" s="17"/>
      <c r="B97" s="201"/>
      <c r="C97" s="18"/>
      <c r="D97" s="19" t="s">
        <v>61</v>
      </c>
      <c r="E97" s="104"/>
      <c r="F97" s="104"/>
      <c r="G97" s="178"/>
      <c r="H97" s="104"/>
      <c r="I97" s="227"/>
      <c r="J97" s="287"/>
      <c r="K97" s="287"/>
      <c r="L97" s="287"/>
      <c r="M97" s="309"/>
    </row>
    <row r="98" spans="1:13" ht="18.75" customHeight="1" thickBot="1">
      <c r="A98" s="21" t="s">
        <v>20</v>
      </c>
      <c r="B98" s="59"/>
      <c r="C98" s="22"/>
      <c r="D98" s="31" t="s">
        <v>21</v>
      </c>
      <c r="E98" s="98">
        <f>SUM(E100,E109,E104,E114)</f>
        <v>56841</v>
      </c>
      <c r="F98" s="98">
        <f>SUM(F100,F109,F104,F114)</f>
        <v>1624</v>
      </c>
      <c r="G98" s="98">
        <f>SUM(G100,G109,G104,G114)</f>
        <v>1624</v>
      </c>
      <c r="H98" s="98">
        <f>SUM(H100,H109,H104,H114)</f>
        <v>0</v>
      </c>
      <c r="I98" s="228">
        <f>F98*100/E98</f>
        <v>2.8570925916152072</v>
      </c>
      <c r="J98" s="287"/>
      <c r="K98" s="287"/>
      <c r="L98" s="287"/>
      <c r="M98" s="309"/>
    </row>
    <row r="99" spans="1:13" ht="18.75" customHeight="1">
      <c r="A99" s="70"/>
      <c r="B99" s="196"/>
      <c r="C99" s="78"/>
      <c r="D99" s="71" t="s">
        <v>61</v>
      </c>
      <c r="E99" s="105"/>
      <c r="F99" s="143"/>
      <c r="G99" s="144"/>
      <c r="H99" s="145"/>
      <c r="I99" s="229"/>
      <c r="J99" s="287"/>
      <c r="K99" s="287"/>
      <c r="L99" s="287"/>
      <c r="M99" s="309"/>
    </row>
    <row r="100" spans="1:13" ht="18.75" customHeight="1">
      <c r="A100" s="6"/>
      <c r="B100" s="173" t="s">
        <v>22</v>
      </c>
      <c r="C100" s="37"/>
      <c r="D100" s="41" t="s">
        <v>23</v>
      </c>
      <c r="E100" s="103">
        <f>SUM(E103)</f>
        <v>1613</v>
      </c>
      <c r="F100" s="146">
        <f>SUM(F103)</f>
        <v>1624</v>
      </c>
      <c r="G100" s="146">
        <f>SUM(G103)</f>
        <v>1624</v>
      </c>
      <c r="H100" s="146">
        <f>SUM(H103)</f>
        <v>0</v>
      </c>
      <c r="I100" s="230">
        <f>F100*100/E100</f>
        <v>100.68195908245505</v>
      </c>
      <c r="J100" s="287"/>
      <c r="K100" s="287"/>
      <c r="L100" s="287"/>
      <c r="M100" s="309"/>
    </row>
    <row r="101" spans="1:13" ht="18.75" customHeight="1">
      <c r="A101" s="6"/>
      <c r="B101" s="191"/>
      <c r="C101" s="8"/>
      <c r="D101" s="11" t="s">
        <v>127</v>
      </c>
      <c r="E101" s="95"/>
      <c r="F101" s="129"/>
      <c r="G101" s="128"/>
      <c r="H101" s="95"/>
      <c r="I101" s="248"/>
      <c r="J101" s="287"/>
      <c r="K101" s="287"/>
      <c r="L101" s="287"/>
      <c r="M101" s="309"/>
    </row>
    <row r="102" spans="1:13" ht="18.75" customHeight="1">
      <c r="A102" s="6"/>
      <c r="B102" s="191"/>
      <c r="C102" s="8"/>
      <c r="D102" s="11" t="s">
        <v>171</v>
      </c>
      <c r="E102" s="95"/>
      <c r="F102" s="129"/>
      <c r="G102" s="128"/>
      <c r="H102" s="95"/>
      <c r="I102" s="249"/>
      <c r="J102" s="287"/>
      <c r="K102" s="287"/>
      <c r="L102" s="287"/>
      <c r="M102" s="308"/>
    </row>
    <row r="103" spans="1:13" ht="18.75" customHeight="1" thickBot="1">
      <c r="A103" s="6"/>
      <c r="B103" s="192"/>
      <c r="C103" s="418" t="s">
        <v>68</v>
      </c>
      <c r="D103" s="39" t="s">
        <v>172</v>
      </c>
      <c r="E103" s="102">
        <v>1613</v>
      </c>
      <c r="F103" s="132">
        <v>1624</v>
      </c>
      <c r="G103" s="131">
        <f>F103</f>
        <v>1624</v>
      </c>
      <c r="H103" s="102"/>
      <c r="I103" s="232">
        <f>F103/E103*100</f>
        <v>100.68195908245505</v>
      </c>
      <c r="J103" s="287"/>
      <c r="K103" s="287"/>
      <c r="L103" s="287"/>
      <c r="M103" s="311"/>
    </row>
    <row r="104" spans="1:13" ht="18.75" customHeight="1">
      <c r="A104" s="6"/>
      <c r="B104" s="194" t="s">
        <v>336</v>
      </c>
      <c r="C104" s="379"/>
      <c r="D104" s="52" t="s">
        <v>335</v>
      </c>
      <c r="E104" s="91">
        <f>SUM(E105:E107)</f>
        <v>15485</v>
      </c>
      <c r="F104" s="91">
        <f>SUM(F105:F107)</f>
        <v>0</v>
      </c>
      <c r="G104" s="91">
        <f>SUM(G105:G107)</f>
        <v>0</v>
      </c>
      <c r="H104" s="91">
        <f>SUM(H105:H107)</f>
        <v>0</v>
      </c>
      <c r="I104" s="211">
        <f>F104*100/E104</f>
        <v>0</v>
      </c>
      <c r="J104" s="287"/>
      <c r="K104" s="287"/>
      <c r="L104" s="287"/>
      <c r="M104" s="311"/>
    </row>
    <row r="105" spans="1:13" ht="18.75" customHeight="1">
      <c r="A105" s="6"/>
      <c r="B105" s="191"/>
      <c r="C105" s="8"/>
      <c r="D105" s="11" t="s">
        <v>127</v>
      </c>
      <c r="E105" s="95"/>
      <c r="F105" s="129"/>
      <c r="G105" s="128"/>
      <c r="H105" s="95"/>
      <c r="I105" s="213"/>
      <c r="J105" s="287"/>
      <c r="K105" s="287"/>
      <c r="L105" s="287"/>
      <c r="M105" s="311"/>
    </row>
    <row r="106" spans="1:13" ht="18.75" customHeight="1">
      <c r="A106" s="6"/>
      <c r="B106" s="191"/>
      <c r="C106" s="8"/>
      <c r="D106" s="11" t="s">
        <v>171</v>
      </c>
      <c r="E106" s="95"/>
      <c r="F106" s="129"/>
      <c r="G106" s="128"/>
      <c r="H106" s="95"/>
      <c r="I106" s="213"/>
      <c r="J106" s="287"/>
      <c r="K106" s="287"/>
      <c r="L106" s="287"/>
      <c r="M106" s="311"/>
    </row>
    <row r="107" spans="1:13" ht="18.75" customHeight="1" thickBot="1">
      <c r="A107" s="6"/>
      <c r="B107" s="192"/>
      <c r="C107" s="418" t="s">
        <v>68</v>
      </c>
      <c r="D107" s="39" t="s">
        <v>172</v>
      </c>
      <c r="E107" s="102">
        <v>15485</v>
      </c>
      <c r="F107" s="132">
        <v>0</v>
      </c>
      <c r="G107" s="131">
        <f>F107</f>
        <v>0</v>
      </c>
      <c r="H107" s="132"/>
      <c r="I107" s="232">
        <f>F107/E107*100</f>
        <v>0</v>
      </c>
      <c r="J107" s="287"/>
      <c r="K107" s="287"/>
      <c r="L107" s="287"/>
      <c r="M107" s="311"/>
    </row>
    <row r="108" spans="1:13" ht="18.75" customHeight="1">
      <c r="A108" s="6"/>
      <c r="B108" s="187" t="s">
        <v>308</v>
      </c>
      <c r="C108" s="371"/>
      <c r="D108" s="62" t="s">
        <v>309</v>
      </c>
      <c r="E108" s="94"/>
      <c r="F108" s="127"/>
      <c r="G108" s="149"/>
      <c r="H108" s="94"/>
      <c r="I108" s="167"/>
      <c r="J108" s="287"/>
      <c r="K108" s="287"/>
      <c r="L108" s="287"/>
      <c r="M108" s="311"/>
    </row>
    <row r="109" spans="1:13" ht="18.75" customHeight="1">
      <c r="A109" s="6"/>
      <c r="B109" s="191"/>
      <c r="C109" s="371"/>
      <c r="D109" s="62" t="s">
        <v>310</v>
      </c>
      <c r="E109" s="94">
        <f>SUM(E111:E113)</f>
        <v>269</v>
      </c>
      <c r="F109" s="94">
        <f>SUM(F111:F113)</f>
        <v>0</v>
      </c>
      <c r="G109" s="94">
        <f>SUM(G111:G113)</f>
        <v>0</v>
      </c>
      <c r="H109" s="94">
        <f>SUM(H111:H113)</f>
        <v>0</v>
      </c>
      <c r="I109" s="167">
        <f>F109*100/E109</f>
        <v>0</v>
      </c>
      <c r="J109" s="287"/>
      <c r="K109" s="287"/>
      <c r="L109" s="287"/>
      <c r="M109" s="311"/>
    </row>
    <row r="110" spans="1:13" ht="18.75" customHeight="1">
      <c r="A110" s="6"/>
      <c r="B110" s="195"/>
      <c r="C110" s="76"/>
      <c r="D110" s="68" t="s">
        <v>311</v>
      </c>
      <c r="E110" s="103"/>
      <c r="F110" s="146"/>
      <c r="G110" s="166"/>
      <c r="H110" s="103"/>
      <c r="I110" s="223"/>
      <c r="J110" s="287"/>
      <c r="K110" s="287"/>
      <c r="L110" s="287"/>
      <c r="M110" s="311"/>
    </row>
    <row r="111" spans="1:13" ht="18.75" customHeight="1">
      <c r="A111" s="6"/>
      <c r="B111" s="191"/>
      <c r="C111" s="8"/>
      <c r="D111" s="11" t="s">
        <v>127</v>
      </c>
      <c r="E111" s="95"/>
      <c r="F111" s="129"/>
      <c r="G111" s="128"/>
      <c r="H111" s="95"/>
      <c r="I111" s="213"/>
      <c r="J111" s="287"/>
      <c r="K111" s="287"/>
      <c r="L111" s="287"/>
      <c r="M111" s="311"/>
    </row>
    <row r="112" spans="1:13" ht="18.75" customHeight="1">
      <c r="A112" s="6"/>
      <c r="B112" s="191"/>
      <c r="C112" s="8"/>
      <c r="D112" s="11" t="s">
        <v>171</v>
      </c>
      <c r="E112" s="95"/>
      <c r="F112" s="129"/>
      <c r="G112" s="128"/>
      <c r="H112" s="95"/>
      <c r="I112" s="213"/>
      <c r="J112" s="287"/>
      <c r="K112" s="287"/>
      <c r="L112" s="287"/>
      <c r="M112" s="311"/>
    </row>
    <row r="113" spans="1:13" ht="18.75" customHeight="1" thickBot="1">
      <c r="A113" s="6"/>
      <c r="B113" s="192"/>
      <c r="C113" s="418" t="s">
        <v>68</v>
      </c>
      <c r="D113" s="39" t="s">
        <v>172</v>
      </c>
      <c r="E113" s="102">
        <v>269</v>
      </c>
      <c r="F113" s="102">
        <v>0</v>
      </c>
      <c r="G113" s="132">
        <f>F113</f>
        <v>0</v>
      </c>
      <c r="H113" s="102"/>
      <c r="I113" s="232">
        <f>F113/E113*100</f>
        <v>0</v>
      </c>
      <c r="J113" s="287"/>
      <c r="K113" s="287"/>
      <c r="L113" s="287"/>
      <c r="M113" s="311"/>
    </row>
    <row r="114" spans="1:13" ht="18.75" customHeight="1">
      <c r="A114" s="6"/>
      <c r="B114" s="194" t="s">
        <v>337</v>
      </c>
      <c r="C114" s="379"/>
      <c r="D114" s="52" t="s">
        <v>338</v>
      </c>
      <c r="E114" s="91">
        <f>SUM(E115:E117)</f>
        <v>39474</v>
      </c>
      <c r="F114" s="91">
        <f>SUM(F115:F117)</f>
        <v>0</v>
      </c>
      <c r="G114" s="91">
        <f>SUM(G115:G117)</f>
        <v>0</v>
      </c>
      <c r="H114" s="91">
        <f>SUM(H115:H117)</f>
        <v>0</v>
      </c>
      <c r="I114" s="211">
        <f>F114*100/E114</f>
        <v>0</v>
      </c>
      <c r="J114" s="287"/>
      <c r="K114" s="287"/>
      <c r="L114" s="287"/>
      <c r="M114" s="311"/>
    </row>
    <row r="115" spans="1:13" ht="18.75" customHeight="1">
      <c r="A115" s="6"/>
      <c r="B115" s="191"/>
      <c r="C115" s="8"/>
      <c r="D115" s="11" t="s">
        <v>127</v>
      </c>
      <c r="E115" s="95"/>
      <c r="F115" s="95"/>
      <c r="G115" s="129"/>
      <c r="H115" s="95"/>
      <c r="I115" s="213"/>
      <c r="J115" s="287"/>
      <c r="K115" s="287"/>
      <c r="L115" s="287"/>
      <c r="M115" s="311"/>
    </row>
    <row r="116" spans="1:13" ht="18.75" customHeight="1">
      <c r="A116" s="6"/>
      <c r="B116" s="191"/>
      <c r="C116" s="8"/>
      <c r="D116" s="11" t="s">
        <v>171</v>
      </c>
      <c r="E116" s="95"/>
      <c r="F116" s="95"/>
      <c r="G116" s="129"/>
      <c r="H116" s="95"/>
      <c r="I116" s="213"/>
      <c r="J116" s="287"/>
      <c r="K116" s="287"/>
      <c r="L116" s="287"/>
      <c r="M116" s="311"/>
    </row>
    <row r="117" spans="1:13" ht="18.75" customHeight="1">
      <c r="A117" s="6"/>
      <c r="B117" s="191"/>
      <c r="C117" s="7" t="s">
        <v>68</v>
      </c>
      <c r="D117" s="5" t="s">
        <v>172</v>
      </c>
      <c r="E117" s="95">
        <v>39474</v>
      </c>
      <c r="F117" s="95">
        <v>0</v>
      </c>
      <c r="G117" s="129">
        <f>F117</f>
        <v>0</v>
      </c>
      <c r="H117" s="95"/>
      <c r="I117" s="226">
        <f>F117/E117*100</f>
        <v>0</v>
      </c>
      <c r="J117" s="287"/>
      <c r="K117" s="287"/>
      <c r="L117" s="287"/>
      <c r="M117" s="311"/>
    </row>
    <row r="118" spans="1:13" ht="18.75" customHeight="1" thickBot="1">
      <c r="A118" s="372" t="s">
        <v>282</v>
      </c>
      <c r="B118" s="373"/>
      <c r="C118" s="374"/>
      <c r="D118" s="375" t="s">
        <v>283</v>
      </c>
      <c r="E118" s="376">
        <f>E119</f>
        <v>10000</v>
      </c>
      <c r="F118" s="377">
        <f>F119</f>
        <v>0</v>
      </c>
      <c r="G118" s="378">
        <f>G119</f>
        <v>0</v>
      </c>
      <c r="H118" s="376">
        <f>H119</f>
        <v>0</v>
      </c>
      <c r="I118" s="228">
        <f>F118/E118*100</f>
        <v>0</v>
      </c>
      <c r="J118" s="287"/>
      <c r="K118" s="287"/>
      <c r="L118" s="287"/>
      <c r="M118" s="311"/>
    </row>
    <row r="119" spans="1:13" ht="18.75" customHeight="1">
      <c r="A119" s="327"/>
      <c r="B119" s="194" t="s">
        <v>284</v>
      </c>
      <c r="C119" s="379"/>
      <c r="D119" s="52" t="s">
        <v>285</v>
      </c>
      <c r="E119" s="91">
        <f>SUM(E120:E122)</f>
        <v>10000</v>
      </c>
      <c r="F119" s="122">
        <f>SUM(F120:F122)</f>
        <v>0</v>
      </c>
      <c r="G119" s="380">
        <f>SUM(G120:G122)</f>
        <v>0</v>
      </c>
      <c r="H119" s="91">
        <f>SUM(H120:H122)</f>
        <v>0</v>
      </c>
      <c r="I119" s="211">
        <f>F119*100/E119</f>
        <v>0</v>
      </c>
      <c r="J119" s="287"/>
      <c r="K119" s="287"/>
      <c r="L119" s="287"/>
      <c r="M119" s="311"/>
    </row>
    <row r="120" spans="1:13" ht="18.75" customHeight="1">
      <c r="A120" s="6"/>
      <c r="B120" s="191"/>
      <c r="C120" s="8" t="s">
        <v>192</v>
      </c>
      <c r="D120" s="11" t="s">
        <v>302</v>
      </c>
      <c r="E120" s="95"/>
      <c r="F120" s="129"/>
      <c r="G120" s="128"/>
      <c r="H120" s="95"/>
      <c r="I120" s="216"/>
      <c r="J120" s="287"/>
      <c r="K120" s="287"/>
      <c r="L120" s="287"/>
      <c r="M120" s="311"/>
    </row>
    <row r="121" spans="1:13" ht="18.75" customHeight="1">
      <c r="A121" s="6"/>
      <c r="B121" s="191"/>
      <c r="C121" s="8"/>
      <c r="D121" s="11" t="s">
        <v>278</v>
      </c>
      <c r="E121" s="95"/>
      <c r="F121" s="129"/>
      <c r="G121" s="128"/>
      <c r="H121" s="95"/>
      <c r="I121" s="213"/>
      <c r="J121" s="287"/>
      <c r="K121" s="287"/>
      <c r="L121" s="287"/>
      <c r="M121" s="311"/>
    </row>
    <row r="122" spans="1:13" ht="18.75" customHeight="1">
      <c r="A122" s="44"/>
      <c r="B122" s="195"/>
      <c r="C122" s="7"/>
      <c r="D122" s="5" t="s">
        <v>279</v>
      </c>
      <c r="E122" s="92">
        <v>10000</v>
      </c>
      <c r="F122" s="123">
        <v>0</v>
      </c>
      <c r="G122" s="124"/>
      <c r="H122" s="92">
        <f>F122</f>
        <v>0</v>
      </c>
      <c r="I122" s="226">
        <f>F122/E122*100</f>
        <v>0</v>
      </c>
      <c r="J122" s="287"/>
      <c r="K122" s="287"/>
      <c r="L122" s="287"/>
      <c r="M122" s="311"/>
    </row>
    <row r="123" spans="1:13" ht="18.75" customHeight="1">
      <c r="A123" s="17"/>
      <c r="B123" s="201"/>
      <c r="C123" s="20"/>
      <c r="D123" s="19" t="s">
        <v>56</v>
      </c>
      <c r="E123" s="109"/>
      <c r="F123" s="142"/>
      <c r="G123" s="141"/>
      <c r="H123" s="109"/>
      <c r="I123" s="231"/>
      <c r="J123" s="287"/>
      <c r="K123" s="287"/>
      <c r="L123" s="287"/>
      <c r="M123" s="309"/>
    </row>
    <row r="124" spans="1:13" ht="18.75" customHeight="1">
      <c r="A124" s="17"/>
      <c r="B124" s="201"/>
      <c r="C124" s="20"/>
      <c r="D124" s="19" t="s">
        <v>100</v>
      </c>
      <c r="E124" s="109"/>
      <c r="F124" s="142"/>
      <c r="G124" s="141"/>
      <c r="H124" s="109"/>
      <c r="I124" s="231"/>
      <c r="J124" s="287"/>
      <c r="K124" s="287"/>
      <c r="L124" s="287"/>
      <c r="M124" s="309"/>
    </row>
    <row r="125" spans="1:13" ht="18.75" customHeight="1" thickBot="1">
      <c r="A125" s="21" t="s">
        <v>24</v>
      </c>
      <c r="B125" s="59"/>
      <c r="C125" s="22"/>
      <c r="D125" s="31" t="s">
        <v>101</v>
      </c>
      <c r="E125" s="98">
        <f>SUM(E126,E161,E133,E168,E147)</f>
        <v>14819234</v>
      </c>
      <c r="F125" s="98">
        <f>SUM(F126,F161,F133,F168,F147)</f>
        <v>13955689</v>
      </c>
      <c r="G125" s="98">
        <f>SUM(G126,G161,G133,G168,G147)</f>
        <v>13955689</v>
      </c>
      <c r="H125" s="98">
        <f>SUM(H126,H161,H133,H168,H147)</f>
        <v>0</v>
      </c>
      <c r="I125" s="228">
        <f>F125/E125*100</f>
        <v>94.172809471798615</v>
      </c>
      <c r="J125" s="287"/>
      <c r="K125" s="287"/>
      <c r="L125" s="287"/>
      <c r="M125" s="307"/>
    </row>
    <row r="126" spans="1:13" ht="18.75" customHeight="1">
      <c r="A126" s="6"/>
      <c r="B126" s="194" t="s">
        <v>25</v>
      </c>
      <c r="C126" s="35"/>
      <c r="D126" s="36" t="s">
        <v>174</v>
      </c>
      <c r="E126" s="122">
        <f>SUM(E129,E128)</f>
        <v>5200</v>
      </c>
      <c r="F126" s="146">
        <f>SUM(F129,F128)</f>
        <v>5200</v>
      </c>
      <c r="G126" s="146">
        <f>SUM(G129,G128)</f>
        <v>5200</v>
      </c>
      <c r="H126" s="146">
        <f>SUM(H129,H128)</f>
        <v>0</v>
      </c>
      <c r="I126" s="230">
        <f>F126*100/E126</f>
        <v>100</v>
      </c>
      <c r="J126" s="287"/>
      <c r="K126" s="287"/>
      <c r="L126" s="287"/>
      <c r="M126" s="310"/>
    </row>
    <row r="127" spans="1:13" ht="18.75" customHeight="1">
      <c r="A127" s="6"/>
      <c r="B127" s="191"/>
      <c r="C127" s="8"/>
      <c r="D127" s="11" t="s">
        <v>223</v>
      </c>
      <c r="E127" s="95"/>
      <c r="F127" s="129"/>
      <c r="G127" s="128"/>
      <c r="H127" s="129"/>
      <c r="I127" s="220"/>
      <c r="J127" s="287"/>
      <c r="K127" s="287"/>
      <c r="L127" s="287"/>
      <c r="M127" s="311"/>
    </row>
    <row r="128" spans="1:13" ht="18.75" customHeight="1">
      <c r="A128" s="6"/>
      <c r="B128" s="191"/>
      <c r="C128" s="66" t="s">
        <v>70</v>
      </c>
      <c r="D128" s="5" t="s">
        <v>112</v>
      </c>
      <c r="E128" s="92">
        <v>5000</v>
      </c>
      <c r="F128" s="123">
        <v>5000</v>
      </c>
      <c r="G128" s="124">
        <f>F128</f>
        <v>5000</v>
      </c>
      <c r="H128" s="123"/>
      <c r="I128" s="217">
        <f>F128/E128*100</f>
        <v>100</v>
      </c>
      <c r="J128" s="287"/>
      <c r="K128" s="287"/>
      <c r="L128" s="287"/>
      <c r="M128" s="308"/>
    </row>
    <row r="129" spans="1:13" ht="18.75" customHeight="1" thickBot="1">
      <c r="A129" s="6"/>
      <c r="B129" s="192"/>
      <c r="C129" s="38" t="s">
        <v>71</v>
      </c>
      <c r="D129" s="48" t="s">
        <v>224</v>
      </c>
      <c r="E129" s="102">
        <v>200</v>
      </c>
      <c r="F129" s="132">
        <v>200</v>
      </c>
      <c r="G129" s="131">
        <f>F129</f>
        <v>200</v>
      </c>
      <c r="H129" s="132"/>
      <c r="I129" s="232">
        <f>F129/E129*100</f>
        <v>100</v>
      </c>
      <c r="J129" s="287"/>
      <c r="K129" s="287"/>
      <c r="L129" s="287"/>
      <c r="M129" s="309"/>
    </row>
    <row r="130" spans="1:13" ht="18.75" customHeight="1">
      <c r="A130" s="6"/>
      <c r="B130" s="191"/>
      <c r="C130" s="8"/>
      <c r="D130" s="40" t="s">
        <v>105</v>
      </c>
      <c r="E130" s="100"/>
      <c r="F130" s="137"/>
      <c r="G130" s="73"/>
      <c r="H130" s="147"/>
      <c r="I130" s="219"/>
      <c r="J130" s="287"/>
      <c r="K130" s="287"/>
      <c r="L130" s="287"/>
      <c r="M130" s="309"/>
    </row>
    <row r="131" spans="1:13" ht="18.75" customHeight="1">
      <c r="A131" s="6"/>
      <c r="B131" s="191"/>
      <c r="C131" s="8"/>
      <c r="D131" s="40" t="s">
        <v>123</v>
      </c>
      <c r="E131" s="100"/>
      <c r="F131" s="137"/>
      <c r="G131" s="73"/>
      <c r="H131" s="147"/>
      <c r="I131" s="219"/>
      <c r="J131" s="287"/>
      <c r="K131" s="287"/>
      <c r="L131" s="287"/>
      <c r="M131" s="309"/>
    </row>
    <row r="132" spans="1:13" ht="18.75" customHeight="1">
      <c r="A132" s="6"/>
      <c r="B132" s="191"/>
      <c r="C132" s="8"/>
      <c r="D132" s="40" t="s">
        <v>124</v>
      </c>
      <c r="E132" s="100"/>
      <c r="F132" s="137"/>
      <c r="G132" s="73"/>
      <c r="H132" s="147"/>
      <c r="I132" s="219"/>
      <c r="J132" s="287"/>
      <c r="K132" s="287"/>
      <c r="L132" s="287"/>
      <c r="M132" s="311"/>
    </row>
    <row r="133" spans="1:13" ht="18.75" customHeight="1">
      <c r="A133" s="6"/>
      <c r="B133" s="173" t="s">
        <v>26</v>
      </c>
      <c r="C133" s="37"/>
      <c r="D133" s="41" t="s">
        <v>125</v>
      </c>
      <c r="E133" s="110">
        <f>SUM(E134:E143)</f>
        <v>3841045</v>
      </c>
      <c r="F133" s="110">
        <f>SUM(F134:F143)</f>
        <v>3814146</v>
      </c>
      <c r="G133" s="110">
        <f>SUM(G134:G143)</f>
        <v>3814146</v>
      </c>
      <c r="H133" s="110">
        <f>SUM(H134:H143)</f>
        <v>0</v>
      </c>
      <c r="I133" s="223">
        <f>F133*100/E133</f>
        <v>99.299695785912434</v>
      </c>
      <c r="J133" s="287"/>
      <c r="K133" s="287"/>
      <c r="L133" s="287"/>
      <c r="M133" s="311"/>
    </row>
    <row r="134" spans="1:13" ht="18.75" customHeight="1">
      <c r="A134" s="6"/>
      <c r="B134" s="191"/>
      <c r="C134" s="7" t="s">
        <v>72</v>
      </c>
      <c r="D134" s="5" t="s">
        <v>225</v>
      </c>
      <c r="E134" s="92">
        <v>2932762</v>
      </c>
      <c r="F134" s="123">
        <v>3010891</v>
      </c>
      <c r="G134" s="124">
        <f t="shared" ref="G134:G141" si="0">F134</f>
        <v>3010891</v>
      </c>
      <c r="H134" s="123"/>
      <c r="I134" s="217">
        <f t="shared" ref="I134:I143" si="1">F134/E134*100</f>
        <v>102.66400751237231</v>
      </c>
      <c r="J134" s="287"/>
      <c r="K134" s="304"/>
      <c r="L134" s="304"/>
      <c r="M134" s="307"/>
    </row>
    <row r="135" spans="1:13" ht="18.75" customHeight="1">
      <c r="A135" s="6"/>
      <c r="B135" s="191"/>
      <c r="C135" s="9" t="s">
        <v>73</v>
      </c>
      <c r="D135" s="10" t="s">
        <v>227</v>
      </c>
      <c r="E135" s="93">
        <v>669620</v>
      </c>
      <c r="F135" s="125">
        <v>564569</v>
      </c>
      <c r="G135" s="126">
        <f t="shared" si="0"/>
        <v>564569</v>
      </c>
      <c r="H135" s="125"/>
      <c r="I135" s="217">
        <f t="shared" si="1"/>
        <v>84.311848511095846</v>
      </c>
      <c r="J135" s="287"/>
      <c r="K135" s="304"/>
      <c r="L135" s="304"/>
      <c r="M135" s="309"/>
    </row>
    <row r="136" spans="1:13" ht="18.75" customHeight="1">
      <c r="A136" s="6"/>
      <c r="B136" s="191"/>
      <c r="C136" s="9" t="s">
        <v>74</v>
      </c>
      <c r="D136" s="10" t="s">
        <v>228</v>
      </c>
      <c r="E136" s="93">
        <v>186992</v>
      </c>
      <c r="F136" s="125">
        <v>168505</v>
      </c>
      <c r="G136" s="126">
        <f t="shared" si="0"/>
        <v>168505</v>
      </c>
      <c r="H136" s="125"/>
      <c r="I136" s="217">
        <f t="shared" si="1"/>
        <v>90.113480790622063</v>
      </c>
      <c r="J136" s="287"/>
      <c r="K136" s="304"/>
      <c r="L136" s="304"/>
      <c r="M136" s="312"/>
    </row>
    <row r="137" spans="1:13" ht="18.75" customHeight="1">
      <c r="A137" s="6"/>
      <c r="B137" s="191"/>
      <c r="C137" s="9" t="s">
        <v>75</v>
      </c>
      <c r="D137" s="10" t="s">
        <v>226</v>
      </c>
      <c r="E137" s="93">
        <v>19000</v>
      </c>
      <c r="F137" s="125">
        <v>25600</v>
      </c>
      <c r="G137" s="126">
        <f t="shared" si="0"/>
        <v>25600</v>
      </c>
      <c r="H137" s="125"/>
      <c r="I137" s="217">
        <f t="shared" si="1"/>
        <v>134.73684210526315</v>
      </c>
      <c r="J137" s="287"/>
      <c r="K137" s="304"/>
      <c r="L137" s="304"/>
      <c r="M137" s="312"/>
    </row>
    <row r="138" spans="1:13" ht="18.75" customHeight="1">
      <c r="A138" s="6"/>
      <c r="B138" s="191"/>
      <c r="C138" s="9" t="s">
        <v>76</v>
      </c>
      <c r="D138" s="10" t="s">
        <v>229</v>
      </c>
      <c r="E138" s="111">
        <v>1000</v>
      </c>
      <c r="F138" s="148">
        <v>10000</v>
      </c>
      <c r="G138" s="126">
        <f t="shared" si="0"/>
        <v>10000</v>
      </c>
      <c r="H138" s="125"/>
      <c r="I138" s="217">
        <f t="shared" si="1"/>
        <v>1000</v>
      </c>
      <c r="J138" s="287"/>
      <c r="K138" s="304"/>
      <c r="L138" s="304"/>
      <c r="M138" s="309"/>
    </row>
    <row r="139" spans="1:13" ht="18.75" customHeight="1">
      <c r="A139" s="6"/>
      <c r="B139" s="191"/>
      <c r="C139" s="12" t="s">
        <v>276</v>
      </c>
      <c r="D139" s="328" t="s">
        <v>287</v>
      </c>
      <c r="E139" s="331">
        <v>500</v>
      </c>
      <c r="F139" s="381">
        <v>1000</v>
      </c>
      <c r="G139" s="171">
        <f>F139</f>
        <v>1000</v>
      </c>
      <c r="H139" s="130"/>
      <c r="I139" s="289">
        <f t="shared" si="1"/>
        <v>200</v>
      </c>
      <c r="J139" s="287"/>
      <c r="K139" s="304"/>
      <c r="L139" s="304"/>
      <c r="M139" s="309"/>
    </row>
    <row r="140" spans="1:13" ht="18.75" customHeight="1">
      <c r="A140" s="6"/>
      <c r="B140" s="191"/>
      <c r="C140" s="7"/>
      <c r="D140" s="5" t="s">
        <v>286</v>
      </c>
      <c r="E140" s="97"/>
      <c r="F140" s="134"/>
      <c r="G140" s="124"/>
      <c r="H140" s="123"/>
      <c r="I140" s="217"/>
      <c r="J140" s="287"/>
      <c r="K140" s="304"/>
      <c r="L140" s="304"/>
      <c r="M140" s="309"/>
    </row>
    <row r="141" spans="1:13" ht="18.75" customHeight="1">
      <c r="A141" s="6"/>
      <c r="B141" s="191"/>
      <c r="C141" s="9" t="s">
        <v>64</v>
      </c>
      <c r="D141" s="10" t="s">
        <v>55</v>
      </c>
      <c r="E141" s="111">
        <v>15500</v>
      </c>
      <c r="F141" s="148">
        <v>17000</v>
      </c>
      <c r="G141" s="93">
        <f t="shared" si="0"/>
        <v>17000</v>
      </c>
      <c r="H141" s="125"/>
      <c r="I141" s="225">
        <f t="shared" si="1"/>
        <v>109.6774193548387</v>
      </c>
      <c r="J141" s="287"/>
      <c r="K141" s="304"/>
      <c r="L141" s="304"/>
      <c r="M141" s="309"/>
    </row>
    <row r="142" spans="1:13" ht="18.75" customHeight="1">
      <c r="A142" s="6"/>
      <c r="B142" s="191"/>
      <c r="C142" s="7" t="s">
        <v>71</v>
      </c>
      <c r="D142" s="10" t="s">
        <v>224</v>
      </c>
      <c r="E142" s="93">
        <v>4500</v>
      </c>
      <c r="F142" s="125">
        <v>5000</v>
      </c>
      <c r="G142" s="358">
        <f>F142</f>
        <v>5000</v>
      </c>
      <c r="H142" s="123"/>
      <c r="I142" s="226">
        <f>F142/E142*100</f>
        <v>111.11111111111111</v>
      </c>
      <c r="J142" s="287"/>
      <c r="K142" s="304"/>
      <c r="L142" s="304"/>
      <c r="M142" s="309"/>
    </row>
    <row r="143" spans="1:13" ht="18.75" customHeight="1" thickBot="1">
      <c r="A143" s="6"/>
      <c r="B143" s="192"/>
      <c r="C143" s="47" t="s">
        <v>240</v>
      </c>
      <c r="D143" s="48" t="s">
        <v>241</v>
      </c>
      <c r="E143" s="113">
        <v>11171</v>
      </c>
      <c r="F143" s="151">
        <v>11581</v>
      </c>
      <c r="G143" s="152">
        <f>F143</f>
        <v>11581</v>
      </c>
      <c r="H143" s="151"/>
      <c r="I143" s="233">
        <f t="shared" si="1"/>
        <v>103.67021752752663</v>
      </c>
      <c r="J143" s="287"/>
      <c r="K143" s="304"/>
      <c r="L143" s="287"/>
      <c r="M143" s="309"/>
    </row>
    <row r="144" spans="1:13" ht="18.75" customHeight="1">
      <c r="A144" s="6"/>
      <c r="B144" s="187" t="s">
        <v>104</v>
      </c>
      <c r="C144" s="8"/>
      <c r="D144" s="62" t="s">
        <v>105</v>
      </c>
      <c r="E144" s="95"/>
      <c r="F144" s="129"/>
      <c r="G144" s="149"/>
      <c r="H144" s="127"/>
      <c r="I144" s="220"/>
      <c r="J144" s="287"/>
      <c r="K144" s="287"/>
      <c r="L144" s="287"/>
      <c r="M144" s="309"/>
    </row>
    <row r="145" spans="1:13" ht="18.75" customHeight="1">
      <c r="A145" s="6"/>
      <c r="B145" s="191"/>
      <c r="C145" s="8"/>
      <c r="D145" s="62" t="s">
        <v>106</v>
      </c>
      <c r="E145" s="95"/>
      <c r="F145" s="129"/>
      <c r="G145" s="149"/>
      <c r="H145" s="127"/>
      <c r="I145" s="220"/>
      <c r="J145" s="287"/>
      <c r="K145" s="287"/>
      <c r="L145" s="287"/>
      <c r="M145" s="309"/>
    </row>
    <row r="146" spans="1:13" ht="18.75" customHeight="1">
      <c r="A146" s="65"/>
      <c r="B146" s="191"/>
      <c r="C146" s="53"/>
      <c r="D146" s="62" t="s">
        <v>304</v>
      </c>
      <c r="E146" s="95"/>
      <c r="F146" s="129"/>
      <c r="G146" s="149"/>
      <c r="H146" s="127"/>
      <c r="I146" s="220"/>
      <c r="J146" s="287"/>
      <c r="K146" s="287"/>
      <c r="L146" s="287"/>
      <c r="M146" s="309"/>
    </row>
    <row r="147" spans="1:13" ht="18.75" customHeight="1">
      <c r="A147" s="6"/>
      <c r="B147" s="195"/>
      <c r="C147" s="7"/>
      <c r="D147" s="68" t="s">
        <v>107</v>
      </c>
      <c r="E147" s="103">
        <f>SUM(E148:E159)</f>
        <v>3990897</v>
      </c>
      <c r="F147" s="146">
        <f>SUM(F148:F159)</f>
        <v>4344325</v>
      </c>
      <c r="G147" s="146">
        <f>SUM(G148:G159)</f>
        <v>4344325</v>
      </c>
      <c r="H147" s="146">
        <f>SUM(H148:H159)</f>
        <v>0</v>
      </c>
      <c r="I147" s="230">
        <f>F147*100/E147</f>
        <v>108.85585370907843</v>
      </c>
      <c r="J147" s="287"/>
      <c r="K147" s="287"/>
      <c r="L147" s="287"/>
      <c r="M147" s="309"/>
    </row>
    <row r="148" spans="1:13" ht="18.75" customHeight="1">
      <c r="A148" s="6"/>
      <c r="B148" s="191"/>
      <c r="C148" s="7" t="s">
        <v>72</v>
      </c>
      <c r="D148" s="5" t="s">
        <v>225</v>
      </c>
      <c r="E148" s="93">
        <v>1836834</v>
      </c>
      <c r="F148" s="125">
        <v>2262841</v>
      </c>
      <c r="G148" s="126">
        <f t="shared" ref="G148:G158" si="2">F148</f>
        <v>2262841</v>
      </c>
      <c r="H148" s="125"/>
      <c r="I148" s="217">
        <f t="shared" ref="I148:I159" si="3">F148/E148*100</f>
        <v>123.19246050541312</v>
      </c>
      <c r="J148" s="287"/>
      <c r="K148" s="304"/>
      <c r="L148" s="304"/>
      <c r="M148" s="313"/>
    </row>
    <row r="149" spans="1:13" ht="18.75" customHeight="1">
      <c r="A149" s="6"/>
      <c r="B149" s="191"/>
      <c r="C149" s="9" t="s">
        <v>73</v>
      </c>
      <c r="D149" s="10" t="s">
        <v>227</v>
      </c>
      <c r="E149" s="93">
        <v>1504678</v>
      </c>
      <c r="F149" s="125">
        <v>1405829</v>
      </c>
      <c r="G149" s="124">
        <f t="shared" si="2"/>
        <v>1405829</v>
      </c>
      <c r="H149" s="123"/>
      <c r="I149" s="217">
        <f t="shared" si="3"/>
        <v>93.430554577125463</v>
      </c>
      <c r="J149" s="287"/>
      <c r="K149" s="304"/>
      <c r="L149" s="402"/>
      <c r="M149" s="403"/>
    </row>
    <row r="150" spans="1:13" ht="18.75" customHeight="1">
      <c r="A150" s="6"/>
      <c r="B150" s="191"/>
      <c r="C150" s="9" t="s">
        <v>74</v>
      </c>
      <c r="D150" s="10" t="s">
        <v>228</v>
      </c>
      <c r="E150" s="93">
        <v>38005</v>
      </c>
      <c r="F150" s="125">
        <v>27546</v>
      </c>
      <c r="G150" s="126">
        <f t="shared" si="2"/>
        <v>27546</v>
      </c>
      <c r="H150" s="125"/>
      <c r="I150" s="217">
        <f t="shared" si="3"/>
        <v>72.479936850414418</v>
      </c>
      <c r="J150" s="287"/>
      <c r="K150" s="304"/>
      <c r="L150" s="304"/>
      <c r="M150" s="309"/>
    </row>
    <row r="151" spans="1:13" ht="18.75" customHeight="1">
      <c r="A151" s="6"/>
      <c r="B151" s="191"/>
      <c r="C151" s="9" t="s">
        <v>75</v>
      </c>
      <c r="D151" s="10" t="s">
        <v>226</v>
      </c>
      <c r="E151" s="93">
        <v>90880</v>
      </c>
      <c r="F151" s="125">
        <v>69609</v>
      </c>
      <c r="G151" s="126">
        <f t="shared" si="2"/>
        <v>69609</v>
      </c>
      <c r="H151" s="125"/>
      <c r="I151" s="217">
        <f t="shared" si="3"/>
        <v>76.594410211267601</v>
      </c>
      <c r="J151" s="287"/>
      <c r="K151" s="304"/>
      <c r="L151" s="304"/>
      <c r="M151" s="309"/>
    </row>
    <row r="152" spans="1:13" ht="18.75" customHeight="1">
      <c r="A152" s="6"/>
      <c r="B152" s="191"/>
      <c r="C152" s="29" t="s">
        <v>77</v>
      </c>
      <c r="D152" s="10" t="s">
        <v>230</v>
      </c>
      <c r="E152" s="93">
        <v>80000</v>
      </c>
      <c r="F152" s="125">
        <v>80000</v>
      </c>
      <c r="G152" s="126">
        <f t="shared" si="2"/>
        <v>80000</v>
      </c>
      <c r="H152" s="125"/>
      <c r="I152" s="217">
        <f t="shared" si="3"/>
        <v>100</v>
      </c>
      <c r="J152" s="287"/>
      <c r="K152" s="304"/>
      <c r="L152" s="304"/>
      <c r="M152" s="309"/>
    </row>
    <row r="153" spans="1:13" ht="18.75" customHeight="1">
      <c r="A153" s="6"/>
      <c r="B153" s="191"/>
      <c r="C153" s="29" t="s">
        <v>78</v>
      </c>
      <c r="D153" s="10" t="s">
        <v>86</v>
      </c>
      <c r="E153" s="93">
        <v>28000</v>
      </c>
      <c r="F153" s="125">
        <v>28000</v>
      </c>
      <c r="G153" s="126">
        <f t="shared" si="2"/>
        <v>28000</v>
      </c>
      <c r="H153" s="125"/>
      <c r="I153" s="217">
        <f t="shared" si="3"/>
        <v>100</v>
      </c>
      <c r="J153" s="287"/>
      <c r="K153" s="304"/>
      <c r="L153" s="304"/>
      <c r="M153" s="309"/>
    </row>
    <row r="154" spans="1:13" ht="18.75" customHeight="1">
      <c r="A154" s="6"/>
      <c r="B154" s="191"/>
      <c r="C154" s="9" t="s">
        <v>113</v>
      </c>
      <c r="D154" s="168" t="s">
        <v>231</v>
      </c>
      <c r="E154" s="93">
        <v>39000</v>
      </c>
      <c r="F154" s="125">
        <v>40000</v>
      </c>
      <c r="G154" s="126">
        <f t="shared" si="2"/>
        <v>40000</v>
      </c>
      <c r="H154" s="125"/>
      <c r="I154" s="217">
        <f t="shared" si="3"/>
        <v>102.56410256410255</v>
      </c>
      <c r="J154" s="287"/>
      <c r="K154" s="304"/>
      <c r="L154" s="304"/>
      <c r="M154" s="309"/>
    </row>
    <row r="155" spans="1:13" ht="18.75" customHeight="1">
      <c r="A155" s="6"/>
      <c r="B155" s="191"/>
      <c r="C155" s="9" t="s">
        <v>76</v>
      </c>
      <c r="D155" s="10" t="s">
        <v>229</v>
      </c>
      <c r="E155" s="93">
        <v>350000</v>
      </c>
      <c r="F155" s="125">
        <v>400000</v>
      </c>
      <c r="G155" s="126">
        <f t="shared" si="2"/>
        <v>400000</v>
      </c>
      <c r="H155" s="125"/>
      <c r="I155" s="217">
        <f t="shared" si="3"/>
        <v>114.28571428571428</v>
      </c>
      <c r="J155" s="287"/>
      <c r="K155" s="304"/>
      <c r="L155" s="304"/>
      <c r="M155" s="309"/>
    </row>
    <row r="156" spans="1:13" ht="18.75" customHeight="1">
      <c r="A156" s="6"/>
      <c r="B156" s="191"/>
      <c r="C156" s="12" t="s">
        <v>276</v>
      </c>
      <c r="D156" s="328" t="s">
        <v>287</v>
      </c>
      <c r="E156" s="96">
        <v>5000</v>
      </c>
      <c r="F156" s="130">
        <v>10000</v>
      </c>
      <c r="G156" s="171">
        <f>F156</f>
        <v>10000</v>
      </c>
      <c r="H156" s="130"/>
      <c r="I156" s="289">
        <f t="shared" si="3"/>
        <v>200</v>
      </c>
      <c r="J156" s="287"/>
      <c r="K156" s="304"/>
      <c r="L156" s="304"/>
      <c r="M156" s="309"/>
    </row>
    <row r="157" spans="1:13" ht="18.75" customHeight="1">
      <c r="A157" s="6"/>
      <c r="B157" s="191"/>
      <c r="C157" s="7"/>
      <c r="D157" s="5" t="s">
        <v>286</v>
      </c>
      <c r="E157" s="92"/>
      <c r="F157" s="123"/>
      <c r="G157" s="124"/>
      <c r="H157" s="123"/>
      <c r="I157" s="217"/>
      <c r="J157" s="287"/>
      <c r="K157" s="304"/>
      <c r="L157" s="304"/>
      <c r="M157" s="309"/>
    </row>
    <row r="158" spans="1:13" ht="18.75" customHeight="1">
      <c r="A158" s="6"/>
      <c r="B158" s="191"/>
      <c r="C158" s="29" t="s">
        <v>64</v>
      </c>
      <c r="D158" s="10" t="s">
        <v>55</v>
      </c>
      <c r="E158" s="93">
        <v>500</v>
      </c>
      <c r="F158" s="125">
        <v>500</v>
      </c>
      <c r="G158" s="126">
        <f t="shared" si="2"/>
        <v>500</v>
      </c>
      <c r="H158" s="125"/>
      <c r="I158" s="217">
        <f t="shared" si="3"/>
        <v>100</v>
      </c>
      <c r="J158" s="287"/>
      <c r="K158" s="304"/>
      <c r="L158" s="304"/>
      <c r="M158" s="309"/>
    </row>
    <row r="159" spans="1:13" ht="18.75" customHeight="1" thickBot="1">
      <c r="A159" s="6"/>
      <c r="B159" s="192"/>
      <c r="C159" s="63" t="s">
        <v>71</v>
      </c>
      <c r="D159" s="48" t="s">
        <v>232</v>
      </c>
      <c r="E159" s="113">
        <v>18000</v>
      </c>
      <c r="F159" s="151">
        <v>20000</v>
      </c>
      <c r="G159" s="152">
        <f>F159</f>
        <v>20000</v>
      </c>
      <c r="H159" s="151"/>
      <c r="I159" s="233">
        <f t="shared" si="3"/>
        <v>111.11111111111111</v>
      </c>
      <c r="J159" s="287"/>
      <c r="K159" s="304"/>
      <c r="L159" s="304"/>
      <c r="M159" s="309"/>
    </row>
    <row r="160" spans="1:13" ht="18.75" customHeight="1">
      <c r="A160" s="6"/>
      <c r="B160" s="187"/>
      <c r="C160" s="1"/>
      <c r="D160" s="40" t="s">
        <v>57</v>
      </c>
      <c r="E160" s="100"/>
      <c r="F160" s="137"/>
      <c r="G160" s="73"/>
      <c r="H160" s="147"/>
      <c r="I160" s="219"/>
      <c r="J160" s="287"/>
      <c r="K160" s="287"/>
      <c r="L160" s="287"/>
      <c r="M160" s="314"/>
    </row>
    <row r="161" spans="1:13" ht="18.75" customHeight="1">
      <c r="A161" s="6"/>
      <c r="B161" s="173" t="s">
        <v>27</v>
      </c>
      <c r="C161" s="37"/>
      <c r="D161" s="41" t="s">
        <v>58</v>
      </c>
      <c r="E161" s="103">
        <f>SUM(E162:E166)</f>
        <v>84000</v>
      </c>
      <c r="F161" s="103">
        <f>SUM(F162:F166)</f>
        <v>85575</v>
      </c>
      <c r="G161" s="103">
        <f>SUM(G162:G166)</f>
        <v>85575</v>
      </c>
      <c r="H161" s="103">
        <f>SUM(H162:H166)</f>
        <v>0</v>
      </c>
      <c r="I161" s="223">
        <f>F161*100/E161</f>
        <v>101.875</v>
      </c>
      <c r="J161" s="287"/>
      <c r="K161" s="287"/>
      <c r="L161" s="287"/>
      <c r="M161" s="314"/>
    </row>
    <row r="162" spans="1:13" ht="18.75" customHeight="1">
      <c r="A162" s="6"/>
      <c r="B162" s="191"/>
      <c r="C162" s="7" t="s">
        <v>79</v>
      </c>
      <c r="D162" s="5" t="s">
        <v>28</v>
      </c>
      <c r="E162" s="92">
        <v>25000</v>
      </c>
      <c r="F162" s="123">
        <v>25000</v>
      </c>
      <c r="G162" s="124">
        <f>F162</f>
        <v>25000</v>
      </c>
      <c r="H162" s="123"/>
      <c r="I162" s="217">
        <f>F162/E162*100</f>
        <v>100</v>
      </c>
      <c r="J162" s="287"/>
      <c r="K162" s="287"/>
      <c r="L162" s="287"/>
      <c r="M162" s="314"/>
    </row>
    <row r="163" spans="1:13" ht="18.75" customHeight="1">
      <c r="A163" s="6"/>
      <c r="B163" s="191"/>
      <c r="C163" s="7" t="s">
        <v>113</v>
      </c>
      <c r="D163" s="5" t="s">
        <v>231</v>
      </c>
      <c r="E163" s="92">
        <v>1000</v>
      </c>
      <c r="F163" s="123">
        <v>1000</v>
      </c>
      <c r="G163" s="124">
        <f>F163</f>
        <v>1000</v>
      </c>
      <c r="H163" s="123"/>
      <c r="I163" s="217">
        <f>F163/E163*100</f>
        <v>100</v>
      </c>
      <c r="J163" s="287"/>
      <c r="K163" s="287"/>
      <c r="L163" s="287"/>
      <c r="M163" s="314"/>
    </row>
    <row r="164" spans="1:13" ht="18.75" customHeight="1">
      <c r="A164" s="6"/>
      <c r="B164" s="191"/>
      <c r="C164" s="29" t="s">
        <v>84</v>
      </c>
      <c r="D164" s="10" t="s">
        <v>175</v>
      </c>
      <c r="E164" s="93">
        <v>57900</v>
      </c>
      <c r="F164" s="125">
        <v>59475</v>
      </c>
      <c r="G164" s="93">
        <f>F164</f>
        <v>59475</v>
      </c>
      <c r="H164" s="125"/>
      <c r="I164" s="224">
        <f>F164/E164*100</f>
        <v>102.72020725388602</v>
      </c>
      <c r="J164" s="287"/>
      <c r="K164" s="287"/>
      <c r="L164" s="287"/>
      <c r="M164" s="314"/>
    </row>
    <row r="165" spans="1:13" ht="18.75" customHeight="1">
      <c r="A165" s="6"/>
      <c r="B165" s="191"/>
      <c r="C165" s="12" t="s">
        <v>108</v>
      </c>
      <c r="D165" s="328" t="s">
        <v>243</v>
      </c>
      <c r="E165" s="96">
        <v>100</v>
      </c>
      <c r="F165" s="130">
        <v>100</v>
      </c>
      <c r="G165" s="171">
        <f>F165</f>
        <v>100</v>
      </c>
      <c r="H165" s="130"/>
      <c r="I165" s="216">
        <v>0</v>
      </c>
      <c r="J165" s="287"/>
      <c r="K165" s="287"/>
      <c r="L165" s="287"/>
      <c r="M165" s="314"/>
    </row>
    <row r="166" spans="1:13" ht="18.75" customHeight="1" thickBot="1">
      <c r="A166" s="6"/>
      <c r="B166" s="192"/>
      <c r="C166" s="38"/>
      <c r="D166" s="39" t="s">
        <v>242</v>
      </c>
      <c r="E166" s="102"/>
      <c r="F166" s="132"/>
      <c r="G166" s="131"/>
      <c r="H166" s="132"/>
      <c r="I166" s="232"/>
      <c r="J166" s="287"/>
      <c r="K166" s="287"/>
      <c r="L166" s="287"/>
      <c r="M166" s="314"/>
    </row>
    <row r="167" spans="1:13" ht="18.75" customHeight="1">
      <c r="A167" s="6"/>
      <c r="B167" s="191"/>
      <c r="C167" s="8"/>
      <c r="D167" s="40" t="s">
        <v>176</v>
      </c>
      <c r="E167" s="95"/>
      <c r="F167" s="129"/>
      <c r="G167" s="73"/>
      <c r="H167" s="147"/>
      <c r="I167" s="220"/>
      <c r="J167" s="287"/>
      <c r="K167" s="287"/>
      <c r="L167" s="287"/>
      <c r="M167" s="314"/>
    </row>
    <row r="168" spans="1:13" ht="18.75" customHeight="1">
      <c r="A168" s="6"/>
      <c r="B168" s="173" t="s">
        <v>29</v>
      </c>
      <c r="C168" s="37"/>
      <c r="D168" s="41" t="s">
        <v>177</v>
      </c>
      <c r="E168" s="103">
        <f>SUM(E169,E170)</f>
        <v>6898092</v>
      </c>
      <c r="F168" s="146">
        <f>SUM(F169,F170)</f>
        <v>5706443</v>
      </c>
      <c r="G168" s="146">
        <f>SUM(G169,G170)</f>
        <v>5706443</v>
      </c>
      <c r="H168" s="146">
        <f>SUM(H169,H170)</f>
        <v>0</v>
      </c>
      <c r="I168" s="230">
        <f>F168*100/E168</f>
        <v>82.724947710178412</v>
      </c>
      <c r="J168" s="287"/>
      <c r="K168" s="287"/>
      <c r="L168" s="287"/>
      <c r="M168" s="314"/>
    </row>
    <row r="169" spans="1:13" ht="18.75" customHeight="1">
      <c r="A169" s="6"/>
      <c r="B169" s="191"/>
      <c r="C169" s="7" t="s">
        <v>80</v>
      </c>
      <c r="D169" s="5" t="s">
        <v>233</v>
      </c>
      <c r="E169" s="92">
        <v>6498092</v>
      </c>
      <c r="F169" s="123">
        <v>5256443</v>
      </c>
      <c r="G169" s="124">
        <f>F169</f>
        <v>5256443</v>
      </c>
      <c r="H169" s="123"/>
      <c r="I169" s="217">
        <f>F169/E169*100</f>
        <v>80.89209878838281</v>
      </c>
      <c r="J169" s="287"/>
      <c r="K169" s="156"/>
      <c r="L169" s="156"/>
      <c r="M169" s="314"/>
    </row>
    <row r="170" spans="1:13" ht="18.75" customHeight="1">
      <c r="A170" s="79"/>
      <c r="B170" s="195"/>
      <c r="C170" s="81" t="s">
        <v>81</v>
      </c>
      <c r="D170" s="10" t="s">
        <v>234</v>
      </c>
      <c r="E170" s="93">
        <v>400000</v>
      </c>
      <c r="F170" s="125">
        <v>450000</v>
      </c>
      <c r="G170" s="126">
        <f>F170</f>
        <v>450000</v>
      </c>
      <c r="H170" s="125"/>
      <c r="I170" s="217">
        <f>F170/E170*100</f>
        <v>112.5</v>
      </c>
      <c r="J170" s="287"/>
      <c r="K170" s="304"/>
      <c r="L170" s="304"/>
      <c r="M170" s="314"/>
    </row>
    <row r="171" spans="1:13" ht="18.75" customHeight="1" thickBot="1">
      <c r="A171" s="21" t="s">
        <v>30</v>
      </c>
      <c r="B171" s="59"/>
      <c r="C171" s="22"/>
      <c r="D171" s="31" t="s">
        <v>31</v>
      </c>
      <c r="E171" s="98">
        <f>SUM(E172,E176,E174,E182,)</f>
        <v>7449959.9199999999</v>
      </c>
      <c r="F171" s="98">
        <f>SUM(F172,F176,F174,F182,)</f>
        <v>7812748</v>
      </c>
      <c r="G171" s="98">
        <f>SUM(G172,G176,G174,G182,)</f>
        <v>7812748</v>
      </c>
      <c r="H171" s="98">
        <f>SUM(H172,H176,H174,H182,)</f>
        <v>0</v>
      </c>
      <c r="I171" s="228">
        <f>F171*100/E171</f>
        <v>104.8696648558614</v>
      </c>
      <c r="J171" s="287"/>
      <c r="K171" s="287"/>
      <c r="L171" s="287"/>
      <c r="M171" s="314"/>
    </row>
    <row r="172" spans="1:13" ht="18.75" customHeight="1">
      <c r="A172" s="6"/>
      <c r="B172" s="194" t="s">
        <v>32</v>
      </c>
      <c r="C172" s="35"/>
      <c r="D172" s="36" t="s">
        <v>33</v>
      </c>
      <c r="E172" s="112">
        <f>SUM(E173)</f>
        <v>4370728</v>
      </c>
      <c r="F172" s="150">
        <f>SUM(F173)</f>
        <v>4387084</v>
      </c>
      <c r="G172" s="150">
        <f>SUM(G173)</f>
        <v>4387084</v>
      </c>
      <c r="H172" s="150">
        <f>SUM(H173)</f>
        <v>0</v>
      </c>
      <c r="I172" s="234">
        <f>F172*100/E172</f>
        <v>100.3742168352732</v>
      </c>
      <c r="J172" s="287"/>
      <c r="K172" s="287"/>
      <c r="L172" s="287"/>
      <c r="M172" s="314"/>
    </row>
    <row r="173" spans="1:13" ht="18.75" customHeight="1" thickBot="1">
      <c r="A173" s="6"/>
      <c r="B173" s="193"/>
      <c r="C173" s="47" t="s">
        <v>82</v>
      </c>
      <c r="D173" s="48" t="s">
        <v>34</v>
      </c>
      <c r="E173" s="113">
        <v>4370728</v>
      </c>
      <c r="F173" s="151">
        <v>4387084</v>
      </c>
      <c r="G173" s="152">
        <f>F173</f>
        <v>4387084</v>
      </c>
      <c r="H173" s="151"/>
      <c r="I173" s="217">
        <f>F173/E173*100</f>
        <v>100.37421683527322</v>
      </c>
      <c r="J173" s="287"/>
      <c r="K173" s="156"/>
      <c r="L173" s="156"/>
      <c r="M173" s="309"/>
    </row>
    <row r="174" spans="1:13" ht="18.75" customHeight="1">
      <c r="A174" s="6"/>
      <c r="B174" s="187" t="s">
        <v>93</v>
      </c>
      <c r="C174" s="1"/>
      <c r="D174" s="40" t="s">
        <v>102</v>
      </c>
      <c r="E174" s="103">
        <f>SUM(E175)</f>
        <v>2778111</v>
      </c>
      <c r="F174" s="146">
        <f>SUM(F175)</f>
        <v>3307920</v>
      </c>
      <c r="G174" s="146">
        <f>SUM(G175)</f>
        <v>3307920</v>
      </c>
      <c r="H174" s="146">
        <f>SUM(H175)</f>
        <v>0</v>
      </c>
      <c r="I174" s="234">
        <f>F174*100/E174</f>
        <v>119.07083626248195</v>
      </c>
      <c r="J174" s="287"/>
      <c r="K174" s="287"/>
      <c r="L174" s="287"/>
      <c r="M174" s="308"/>
    </row>
    <row r="175" spans="1:13" ht="18.75" customHeight="1" thickBot="1">
      <c r="A175" s="6"/>
      <c r="B175" s="193"/>
      <c r="C175" s="47" t="s">
        <v>82</v>
      </c>
      <c r="D175" s="48" t="s">
        <v>34</v>
      </c>
      <c r="E175" s="113">
        <v>2778111</v>
      </c>
      <c r="F175" s="151">
        <v>3307920</v>
      </c>
      <c r="G175" s="152">
        <f>F175</f>
        <v>3307920</v>
      </c>
      <c r="H175" s="151"/>
      <c r="I175" s="217">
        <f>F175/E175*100</f>
        <v>119.07083626248196</v>
      </c>
      <c r="J175" s="287"/>
      <c r="K175" s="156"/>
      <c r="L175" s="156"/>
      <c r="M175" s="309"/>
    </row>
    <row r="176" spans="1:13" ht="18.75" customHeight="1">
      <c r="A176" s="6"/>
      <c r="B176" s="173" t="s">
        <v>35</v>
      </c>
      <c r="C176" s="7"/>
      <c r="D176" s="41" t="s">
        <v>36</v>
      </c>
      <c r="E176" s="103">
        <f>SUM(E177:E181)</f>
        <v>155984.92000000001</v>
      </c>
      <c r="F176" s="103">
        <f>SUM(F177:F181)</f>
        <v>10000</v>
      </c>
      <c r="G176" s="103">
        <f>SUM(G177:G181)</f>
        <v>10000</v>
      </c>
      <c r="H176" s="103">
        <f>SUM(H177:H181)</f>
        <v>0</v>
      </c>
      <c r="I176" s="235">
        <f>F176*100/E176</f>
        <v>6.410876128282144</v>
      </c>
      <c r="J176" s="287"/>
      <c r="K176" s="287"/>
      <c r="L176" s="287"/>
      <c r="M176" s="309"/>
    </row>
    <row r="177" spans="1:13" ht="18.75" customHeight="1">
      <c r="A177" s="65"/>
      <c r="B177" s="202"/>
      <c r="C177" s="29" t="s">
        <v>65</v>
      </c>
      <c r="D177" s="10" t="s">
        <v>221</v>
      </c>
      <c r="E177" s="93">
        <v>10000</v>
      </c>
      <c r="F177" s="125">
        <v>10000</v>
      </c>
      <c r="G177" s="126">
        <f>F177</f>
        <v>10000</v>
      </c>
      <c r="H177" s="125"/>
      <c r="I177" s="224">
        <f>F177/E177*100</f>
        <v>100</v>
      </c>
      <c r="J177" s="287"/>
      <c r="K177" s="287"/>
      <c r="L177" s="287"/>
      <c r="M177" s="309"/>
    </row>
    <row r="178" spans="1:13" ht="18.75" customHeight="1">
      <c r="A178" s="65"/>
      <c r="B178" s="191"/>
      <c r="C178" s="8" t="s">
        <v>83</v>
      </c>
      <c r="D178" s="11" t="s">
        <v>185</v>
      </c>
      <c r="E178" s="96">
        <v>112496.35</v>
      </c>
      <c r="F178" s="130">
        <v>0</v>
      </c>
      <c r="G178" s="171">
        <f>F178</f>
        <v>0</v>
      </c>
      <c r="H178" s="130"/>
      <c r="I178" s="216">
        <v>0</v>
      </c>
      <c r="J178" s="287"/>
      <c r="K178" s="287"/>
      <c r="L178" s="287"/>
      <c r="M178" s="309"/>
    </row>
    <row r="179" spans="1:13" ht="18.75" customHeight="1">
      <c r="A179" s="65"/>
      <c r="B179" s="191"/>
      <c r="C179" s="7"/>
      <c r="D179" s="5" t="s">
        <v>186</v>
      </c>
      <c r="E179" s="123"/>
      <c r="F179" s="123"/>
      <c r="G179" s="123"/>
      <c r="H179" s="123"/>
      <c r="I179" s="217"/>
      <c r="J179" s="287"/>
      <c r="K179" s="287"/>
      <c r="L179" s="287"/>
      <c r="M179" s="309"/>
    </row>
    <row r="180" spans="1:13" ht="18.75" customHeight="1">
      <c r="A180" s="65"/>
      <c r="B180" s="191"/>
      <c r="C180" s="12" t="s">
        <v>192</v>
      </c>
      <c r="D180" s="185" t="s">
        <v>312</v>
      </c>
      <c r="E180" s="130">
        <v>33488.57</v>
      </c>
      <c r="F180" s="130">
        <v>0</v>
      </c>
      <c r="G180" s="130"/>
      <c r="H180" s="130">
        <f>F180</f>
        <v>0</v>
      </c>
      <c r="I180" s="216">
        <v>0</v>
      </c>
      <c r="J180" s="287"/>
      <c r="K180" s="287"/>
      <c r="L180" s="287"/>
      <c r="M180" s="309"/>
    </row>
    <row r="181" spans="1:13" ht="18.75" customHeight="1" thickBot="1">
      <c r="A181" s="65"/>
      <c r="B181" s="191"/>
      <c r="C181" s="38"/>
      <c r="D181" s="186" t="s">
        <v>194</v>
      </c>
      <c r="E181" s="102"/>
      <c r="F181" s="132"/>
      <c r="G181" s="131"/>
      <c r="H181" s="132"/>
      <c r="I181" s="222"/>
      <c r="J181" s="287"/>
      <c r="K181" s="287"/>
      <c r="L181" s="287"/>
      <c r="M181" s="309"/>
    </row>
    <row r="182" spans="1:13" ht="18.75" customHeight="1">
      <c r="A182" s="6"/>
      <c r="B182" s="194" t="s">
        <v>98</v>
      </c>
      <c r="C182" s="30"/>
      <c r="D182" s="62" t="s">
        <v>99</v>
      </c>
      <c r="E182" s="94">
        <f>SUM(E183)</f>
        <v>145136</v>
      </c>
      <c r="F182" s="127">
        <f>SUM(F183)</f>
        <v>107744</v>
      </c>
      <c r="G182" s="127">
        <f>SUM(G183)</f>
        <v>107744</v>
      </c>
      <c r="H182" s="127">
        <f>SUM(H183)</f>
        <v>0</v>
      </c>
      <c r="I182" s="236">
        <f>F182*100/E182</f>
        <v>74.236578106052249</v>
      </c>
      <c r="J182" s="287"/>
      <c r="K182" s="287"/>
      <c r="L182" s="287"/>
      <c r="M182" s="309"/>
    </row>
    <row r="183" spans="1:13" ht="18.75" customHeight="1">
      <c r="A183" s="44"/>
      <c r="B183" s="195"/>
      <c r="C183" s="9" t="s">
        <v>82</v>
      </c>
      <c r="D183" s="10" t="s">
        <v>34</v>
      </c>
      <c r="E183" s="93">
        <v>145136</v>
      </c>
      <c r="F183" s="125">
        <v>107744</v>
      </c>
      <c r="G183" s="126">
        <f>F183</f>
        <v>107744</v>
      </c>
      <c r="H183" s="125"/>
      <c r="I183" s="217">
        <f>F183/E183*100</f>
        <v>74.236578106052249</v>
      </c>
      <c r="J183" s="287"/>
      <c r="K183" s="4">
        <v>145136</v>
      </c>
      <c r="L183" s="156">
        <f>F183-K183</f>
        <v>-37392</v>
      </c>
      <c r="M183" s="308"/>
    </row>
    <row r="184" spans="1:13" ht="18.75" customHeight="1" thickBot="1">
      <c r="A184" s="21" t="s">
        <v>37</v>
      </c>
      <c r="B184" s="59"/>
      <c r="C184" s="22"/>
      <c r="D184" s="31" t="s">
        <v>38</v>
      </c>
      <c r="E184" s="98">
        <f>SUM(E185,E203,E208)</f>
        <v>1105405.77</v>
      </c>
      <c r="F184" s="98">
        <f>SUM(F185,F203,F208)</f>
        <v>171200</v>
      </c>
      <c r="G184" s="98">
        <f>SUM(G185,G203,G208)</f>
        <v>30200</v>
      </c>
      <c r="H184" s="98">
        <f>SUM(H185,H203,H208)</f>
        <v>141000</v>
      </c>
      <c r="I184" s="237">
        <f>F184*100/E184</f>
        <v>15.487525454114465</v>
      </c>
      <c r="J184" s="287"/>
      <c r="K184" s="287"/>
      <c r="L184" s="287"/>
      <c r="M184" s="309"/>
    </row>
    <row r="185" spans="1:13" ht="18.75" customHeight="1">
      <c r="A185" s="70"/>
      <c r="B185" s="194" t="s">
        <v>39</v>
      </c>
      <c r="C185" s="35"/>
      <c r="D185" s="36" t="s">
        <v>40</v>
      </c>
      <c r="E185" s="107">
        <f>SUM(E188:E202,)</f>
        <v>955923.98</v>
      </c>
      <c r="F185" s="107">
        <f>SUM(F188:F202,)</f>
        <v>152300</v>
      </c>
      <c r="G185" s="107">
        <f>SUM(G188:G202,)</f>
        <v>11300</v>
      </c>
      <c r="H185" s="107">
        <f>SUM(H188:H202,)</f>
        <v>141000</v>
      </c>
      <c r="I185" s="243">
        <f>F185*100/E185</f>
        <v>15.932229255301243</v>
      </c>
      <c r="J185" s="287"/>
      <c r="K185" s="287"/>
      <c r="L185" s="287"/>
      <c r="M185" s="309"/>
    </row>
    <row r="186" spans="1:13" ht="18.75" customHeight="1">
      <c r="A186" s="6"/>
      <c r="B186" s="8"/>
      <c r="C186" s="8"/>
      <c r="D186" s="11" t="s">
        <v>235</v>
      </c>
      <c r="E186" s="108"/>
      <c r="F186" s="133"/>
      <c r="G186" s="128"/>
      <c r="H186" s="95"/>
      <c r="I186" s="257"/>
      <c r="J186" s="287"/>
      <c r="K186" s="287"/>
      <c r="L186" s="287"/>
      <c r="M186" s="308"/>
    </row>
    <row r="187" spans="1:13" ht="18.75" customHeight="1">
      <c r="A187" s="6"/>
      <c r="B187" s="8"/>
      <c r="C187" s="8"/>
      <c r="D187" s="11" t="s">
        <v>178</v>
      </c>
      <c r="E187" s="108"/>
      <c r="F187" s="133"/>
      <c r="G187" s="128"/>
      <c r="H187" s="129"/>
      <c r="I187" s="239"/>
      <c r="J187" s="287"/>
      <c r="K187" s="287"/>
      <c r="L187" s="287"/>
      <c r="M187" s="309"/>
    </row>
    <row r="188" spans="1:13" ht="18.75" customHeight="1">
      <c r="A188" s="6"/>
      <c r="B188" s="8"/>
      <c r="C188" s="7" t="s">
        <v>66</v>
      </c>
      <c r="D188" s="11" t="s">
        <v>179</v>
      </c>
      <c r="E188" s="97">
        <v>10000</v>
      </c>
      <c r="F188" s="134">
        <v>10000</v>
      </c>
      <c r="G188" s="124">
        <f>F188</f>
        <v>10000</v>
      </c>
      <c r="H188" s="123"/>
      <c r="I188" s="240">
        <f>F188*100/E188</f>
        <v>100</v>
      </c>
      <c r="J188" s="287"/>
      <c r="K188" s="287"/>
      <c r="L188" s="287"/>
      <c r="M188" s="308"/>
    </row>
    <row r="189" spans="1:13" ht="18.75" customHeight="1">
      <c r="A189" s="6"/>
      <c r="B189" s="8"/>
      <c r="C189" s="9" t="s">
        <v>65</v>
      </c>
      <c r="D189" s="10" t="s">
        <v>221</v>
      </c>
      <c r="E189" s="111">
        <v>950</v>
      </c>
      <c r="F189" s="111">
        <v>950</v>
      </c>
      <c r="G189" s="125">
        <f>F189</f>
        <v>950</v>
      </c>
      <c r="H189" s="125"/>
      <c r="I189" s="241">
        <f>F189*100/E189</f>
        <v>100</v>
      </c>
      <c r="J189" s="287"/>
      <c r="K189" s="287"/>
      <c r="L189" s="287"/>
      <c r="M189" s="308"/>
    </row>
    <row r="190" spans="1:13" ht="18.75" customHeight="1">
      <c r="A190" s="6"/>
      <c r="B190" s="8"/>
      <c r="C190" s="9" t="s">
        <v>63</v>
      </c>
      <c r="D190" s="10" t="s">
        <v>10</v>
      </c>
      <c r="E190" s="111">
        <v>350</v>
      </c>
      <c r="F190" s="111">
        <v>350</v>
      </c>
      <c r="G190" s="93">
        <f>F190</f>
        <v>350</v>
      </c>
      <c r="H190" s="93"/>
      <c r="I190" s="241">
        <f>F190*100/E190</f>
        <v>100</v>
      </c>
      <c r="J190" s="287"/>
      <c r="K190" s="287"/>
      <c r="L190" s="287"/>
      <c r="M190" s="308"/>
    </row>
    <row r="191" spans="1:13" ht="18.75" customHeight="1">
      <c r="A191" s="6"/>
      <c r="B191" s="8"/>
      <c r="C191" s="8"/>
      <c r="D191" s="11" t="s">
        <v>185</v>
      </c>
      <c r="E191" s="108">
        <v>42000</v>
      </c>
      <c r="F191" s="108">
        <v>0</v>
      </c>
      <c r="G191" s="95">
        <f>F191</f>
        <v>0</v>
      </c>
      <c r="H191" s="95"/>
      <c r="I191" s="257">
        <f>F191*100/E191</f>
        <v>0</v>
      </c>
      <c r="J191" s="287"/>
      <c r="K191" s="287"/>
      <c r="L191" s="287"/>
      <c r="M191" s="308"/>
    </row>
    <row r="192" spans="1:13" ht="18.75" customHeight="1">
      <c r="A192" s="6"/>
      <c r="B192" s="8"/>
      <c r="C192" s="7" t="s">
        <v>83</v>
      </c>
      <c r="D192" s="5" t="s">
        <v>186</v>
      </c>
      <c r="E192" s="97"/>
      <c r="F192" s="97"/>
      <c r="G192" s="92"/>
      <c r="H192" s="92"/>
      <c r="I192" s="245"/>
      <c r="J192" s="287"/>
      <c r="K192" s="287"/>
      <c r="L192" s="287"/>
      <c r="M192" s="308"/>
    </row>
    <row r="193" spans="1:13" ht="18.75" customHeight="1">
      <c r="A193" s="6"/>
      <c r="B193" s="8"/>
      <c r="C193" s="8" t="s">
        <v>273</v>
      </c>
      <c r="D193" s="11" t="s">
        <v>269</v>
      </c>
      <c r="E193" s="108">
        <v>282965.58</v>
      </c>
      <c r="F193" s="108">
        <v>0</v>
      </c>
      <c r="G193" s="95">
        <f>F193</f>
        <v>0</v>
      </c>
      <c r="H193" s="95"/>
      <c r="I193" s="257">
        <f>F193*100/E193</f>
        <v>0</v>
      </c>
      <c r="J193" s="287"/>
      <c r="K193" s="287"/>
      <c r="L193" s="287"/>
      <c r="M193" s="308"/>
    </row>
    <row r="194" spans="1:13" ht="18.75" customHeight="1">
      <c r="A194" s="6"/>
      <c r="B194" s="8"/>
      <c r="C194" s="8"/>
      <c r="D194" s="11" t="s">
        <v>270</v>
      </c>
      <c r="E194" s="108"/>
      <c r="F194" s="108"/>
      <c r="G194" s="95"/>
      <c r="H194" s="95"/>
      <c r="I194" s="257"/>
      <c r="J194" s="287"/>
      <c r="K194" s="287"/>
      <c r="L194" s="287"/>
      <c r="M194" s="308"/>
    </row>
    <row r="195" spans="1:13" ht="18.75" customHeight="1">
      <c r="A195" s="6"/>
      <c r="B195" s="8"/>
      <c r="C195" s="8"/>
      <c r="D195" s="11" t="s">
        <v>303</v>
      </c>
      <c r="E195" s="108"/>
      <c r="F195" s="108"/>
      <c r="G195" s="95"/>
      <c r="H195" s="95"/>
      <c r="I195" s="257"/>
      <c r="J195" s="287"/>
      <c r="K195" s="287"/>
      <c r="L195" s="287"/>
      <c r="M195" s="308"/>
    </row>
    <row r="196" spans="1:13" ht="18.75" customHeight="1">
      <c r="A196" s="6"/>
      <c r="B196" s="8"/>
      <c r="C196" s="7"/>
      <c r="D196" s="5" t="s">
        <v>272</v>
      </c>
      <c r="E196" s="97"/>
      <c r="F196" s="97"/>
      <c r="G196" s="92"/>
      <c r="H196" s="92"/>
      <c r="I196" s="245"/>
      <c r="J196" s="287"/>
      <c r="K196" s="287"/>
      <c r="L196" s="287"/>
      <c r="M196" s="308"/>
    </row>
    <row r="197" spans="1:13" ht="18.75" customHeight="1">
      <c r="A197" s="6"/>
      <c r="B197" s="8"/>
      <c r="C197" s="8" t="s">
        <v>268</v>
      </c>
      <c r="D197" s="11" t="s">
        <v>269</v>
      </c>
      <c r="E197" s="108">
        <v>619658.4</v>
      </c>
      <c r="F197" s="108">
        <v>0</v>
      </c>
      <c r="G197" s="95"/>
      <c r="H197" s="95">
        <f>F197</f>
        <v>0</v>
      </c>
      <c r="I197" s="257">
        <f>F197*100/E197</f>
        <v>0</v>
      </c>
      <c r="J197" s="287"/>
      <c r="K197" s="287"/>
      <c r="L197" s="287"/>
      <c r="M197" s="308"/>
    </row>
    <row r="198" spans="1:13" ht="18.75" customHeight="1">
      <c r="A198" s="6"/>
      <c r="B198" s="8"/>
      <c r="C198" s="8"/>
      <c r="D198" s="80" t="s">
        <v>270</v>
      </c>
      <c r="E198" s="108"/>
      <c r="F198" s="108"/>
      <c r="G198" s="95"/>
      <c r="H198" s="95"/>
      <c r="I198" s="257"/>
      <c r="J198" s="287"/>
      <c r="K198" s="287"/>
      <c r="L198" s="287"/>
      <c r="M198" s="308"/>
    </row>
    <row r="199" spans="1:13" ht="18.75" customHeight="1">
      <c r="A199" s="6"/>
      <c r="B199" s="8"/>
      <c r="C199" s="8"/>
      <c r="D199" s="80" t="s">
        <v>301</v>
      </c>
      <c r="E199" s="108"/>
      <c r="F199" s="108"/>
      <c r="G199" s="95"/>
      <c r="H199" s="95"/>
      <c r="I199" s="257"/>
      <c r="J199" s="287"/>
      <c r="K199" s="287"/>
      <c r="L199" s="287"/>
      <c r="M199" s="308"/>
    </row>
    <row r="200" spans="1:13" ht="18.75" customHeight="1">
      <c r="A200" s="6"/>
      <c r="B200" s="8"/>
      <c r="C200" s="7"/>
      <c r="D200" s="184" t="s">
        <v>272</v>
      </c>
      <c r="E200" s="97"/>
      <c r="F200" s="97"/>
      <c r="G200" s="92"/>
      <c r="H200" s="92"/>
      <c r="I200" s="245"/>
      <c r="J200" s="287"/>
      <c r="K200" s="287"/>
      <c r="L200" s="287"/>
      <c r="M200" s="308"/>
    </row>
    <row r="201" spans="1:13" ht="18.75" customHeight="1">
      <c r="A201" s="6"/>
      <c r="B201" s="8"/>
      <c r="C201" s="8" t="s">
        <v>192</v>
      </c>
      <c r="D201" s="11" t="s">
        <v>193</v>
      </c>
      <c r="E201" s="108">
        <v>0</v>
      </c>
      <c r="F201" s="108">
        <v>141000</v>
      </c>
      <c r="G201" s="95"/>
      <c r="H201" s="95">
        <f>F201</f>
        <v>141000</v>
      </c>
      <c r="I201" s="257">
        <v>0</v>
      </c>
      <c r="J201" s="287"/>
      <c r="K201" s="287"/>
      <c r="L201" s="287"/>
      <c r="M201" s="308"/>
    </row>
    <row r="202" spans="1:13" ht="18.75" customHeight="1" thickBot="1">
      <c r="A202" s="6"/>
      <c r="B202" s="8"/>
      <c r="C202" s="7"/>
      <c r="D202" s="5" t="s">
        <v>194</v>
      </c>
      <c r="E202" s="108"/>
      <c r="F202" s="108"/>
      <c r="G202" s="95"/>
      <c r="H202" s="95"/>
      <c r="I202" s="257"/>
      <c r="J202" s="287"/>
      <c r="K202" s="287"/>
      <c r="L202" s="287"/>
      <c r="M202" s="308"/>
    </row>
    <row r="203" spans="1:13" ht="18.75" customHeight="1">
      <c r="A203" s="6"/>
      <c r="B203" s="194" t="s">
        <v>200</v>
      </c>
      <c r="C203" s="46"/>
      <c r="D203" s="52" t="s">
        <v>201</v>
      </c>
      <c r="E203" s="107">
        <f>SUM(E204:E206)</f>
        <v>112801</v>
      </c>
      <c r="F203" s="107">
        <f>SUM(F204:F206)</f>
        <v>18900</v>
      </c>
      <c r="G203" s="107">
        <f>SUM(G204:G206)</f>
        <v>18900</v>
      </c>
      <c r="H203" s="107">
        <f>SUM(H204:H206)</f>
        <v>0</v>
      </c>
      <c r="I203" s="344">
        <f>SUM(I204:I206)</f>
        <v>0</v>
      </c>
      <c r="J203" s="287"/>
      <c r="K203" s="287"/>
      <c r="L203" s="287"/>
      <c r="M203" s="308"/>
    </row>
    <row r="204" spans="1:13" ht="18.75" customHeight="1">
      <c r="A204" s="6"/>
      <c r="B204" s="187"/>
      <c r="C204" s="9" t="s">
        <v>288</v>
      </c>
      <c r="D204" s="382" t="s">
        <v>351</v>
      </c>
      <c r="E204" s="282">
        <v>18800</v>
      </c>
      <c r="F204" s="283">
        <v>18900</v>
      </c>
      <c r="G204" s="282">
        <f>F204</f>
        <v>18900</v>
      </c>
      <c r="H204" s="282"/>
      <c r="I204" s="241">
        <v>0</v>
      </c>
      <c r="J204" s="287"/>
      <c r="K204" s="287"/>
      <c r="L204" s="287"/>
      <c r="M204" s="308"/>
    </row>
    <row r="205" spans="1:13" ht="18.75" customHeight="1">
      <c r="A205" s="6"/>
      <c r="B205" s="8"/>
      <c r="C205" s="8" t="s">
        <v>83</v>
      </c>
      <c r="D205" s="11" t="s">
        <v>127</v>
      </c>
      <c r="E205" s="55"/>
      <c r="F205" s="108"/>
      <c r="G205" s="95"/>
      <c r="H205" s="95"/>
      <c r="I205" s="257"/>
      <c r="J205" s="287"/>
      <c r="K205" s="287"/>
      <c r="L205" s="287"/>
      <c r="M205" s="308"/>
    </row>
    <row r="206" spans="1:13" ht="18.75" customHeight="1">
      <c r="A206" s="6"/>
      <c r="B206" s="8"/>
      <c r="C206" s="8"/>
      <c r="D206" s="11" t="s">
        <v>289</v>
      </c>
      <c r="E206" s="108">
        <v>94001</v>
      </c>
      <c r="F206" s="108">
        <v>0</v>
      </c>
      <c r="G206" s="95">
        <f>F206</f>
        <v>0</v>
      </c>
      <c r="H206" s="95"/>
      <c r="I206" s="257">
        <f>F206*100/E206</f>
        <v>0</v>
      </c>
      <c r="J206" s="287"/>
      <c r="K206" s="287"/>
      <c r="L206" s="287"/>
      <c r="M206" s="308"/>
    </row>
    <row r="207" spans="1:13" ht="18.75" customHeight="1" thickBot="1">
      <c r="A207" s="6"/>
      <c r="B207" s="38"/>
      <c r="C207" s="38"/>
      <c r="D207" s="39" t="s">
        <v>279</v>
      </c>
      <c r="E207" s="320"/>
      <c r="F207" s="320"/>
      <c r="G207" s="102"/>
      <c r="H207" s="102"/>
      <c r="I207" s="321"/>
      <c r="J207" s="287"/>
      <c r="K207" s="287"/>
      <c r="L207" s="287"/>
      <c r="M207" s="308"/>
    </row>
    <row r="208" spans="1:13" ht="18.75" customHeight="1">
      <c r="A208" s="6"/>
      <c r="B208" s="196" t="s">
        <v>313</v>
      </c>
      <c r="C208" s="196"/>
      <c r="D208" s="175" t="s">
        <v>352</v>
      </c>
      <c r="E208" s="176">
        <f>SUM(E211:E213)</f>
        <v>36680.79</v>
      </c>
      <c r="F208" s="176">
        <f>SUM(F211:F213)</f>
        <v>0</v>
      </c>
      <c r="G208" s="176">
        <f>SUM(G211:G213)</f>
        <v>0</v>
      </c>
      <c r="H208" s="176">
        <f>SUM(H211:H213)</f>
        <v>0</v>
      </c>
      <c r="I208" s="254">
        <f>SUM(I211:I213)</f>
        <v>0</v>
      </c>
      <c r="J208" s="287"/>
      <c r="K208" s="287"/>
      <c r="L208" s="287"/>
      <c r="M208" s="308"/>
    </row>
    <row r="209" spans="1:13" ht="18.75" customHeight="1">
      <c r="A209" s="6"/>
      <c r="B209" s="187"/>
      <c r="C209" s="187"/>
      <c r="D209" s="62" t="s">
        <v>314</v>
      </c>
      <c r="E209" s="322"/>
      <c r="F209" s="322"/>
      <c r="G209" s="94"/>
      <c r="H209" s="94"/>
      <c r="I209" s="257"/>
      <c r="J209" s="287"/>
      <c r="K209" s="287"/>
      <c r="L209" s="287"/>
      <c r="M209" s="308"/>
    </row>
    <row r="210" spans="1:13" ht="18.75" customHeight="1">
      <c r="A210" s="6"/>
      <c r="B210" s="173"/>
      <c r="C210" s="173"/>
      <c r="D210" s="68" t="s">
        <v>315</v>
      </c>
      <c r="E210" s="157"/>
      <c r="F210" s="157"/>
      <c r="G210" s="103"/>
      <c r="H210" s="103"/>
      <c r="I210" s="253"/>
      <c r="J210" s="287"/>
      <c r="K210" s="287"/>
      <c r="L210" s="287"/>
      <c r="M210" s="308"/>
    </row>
    <row r="211" spans="1:13" ht="18.75" customHeight="1">
      <c r="A211" s="6"/>
      <c r="B211" s="8"/>
      <c r="C211" s="8" t="s">
        <v>68</v>
      </c>
      <c r="D211" s="11" t="s">
        <v>127</v>
      </c>
      <c r="E211" s="108">
        <v>36680.79</v>
      </c>
      <c r="F211" s="108">
        <v>0</v>
      </c>
      <c r="G211" s="95">
        <f>F211</f>
        <v>0</v>
      </c>
      <c r="H211" s="95"/>
      <c r="I211" s="257">
        <f>F211*100/E211</f>
        <v>0</v>
      </c>
      <c r="J211" s="287"/>
      <c r="K211" s="287"/>
      <c r="L211" s="287"/>
      <c r="M211" s="308"/>
    </row>
    <row r="212" spans="1:13" ht="18.75" customHeight="1">
      <c r="A212" s="6"/>
      <c r="B212" s="8"/>
      <c r="C212" s="8"/>
      <c r="D212" s="11" t="s">
        <v>171</v>
      </c>
      <c r="E212" s="108"/>
      <c r="F212" s="108"/>
      <c r="G212" s="95"/>
      <c r="H212" s="95"/>
      <c r="I212" s="257"/>
      <c r="J212" s="287"/>
      <c r="K212" s="287"/>
      <c r="L212" s="287"/>
      <c r="M212" s="308"/>
    </row>
    <row r="213" spans="1:13" ht="18.75" customHeight="1">
      <c r="A213" s="44"/>
      <c r="B213" s="7"/>
      <c r="C213" s="7"/>
      <c r="D213" s="5" t="s">
        <v>172</v>
      </c>
      <c r="E213" s="97"/>
      <c r="F213" s="97"/>
      <c r="G213" s="92"/>
      <c r="H213" s="92"/>
      <c r="I213" s="245"/>
      <c r="J213" s="287"/>
      <c r="K213" s="287"/>
      <c r="L213" s="287"/>
      <c r="M213" s="308"/>
    </row>
    <row r="214" spans="1:13" ht="18.75" customHeight="1" thickBot="1">
      <c r="A214" s="458" t="s">
        <v>339</v>
      </c>
      <c r="B214" s="459"/>
      <c r="C214" s="459"/>
      <c r="D214" s="460" t="s">
        <v>340</v>
      </c>
      <c r="E214" s="461">
        <f>E215</f>
        <v>137062.5</v>
      </c>
      <c r="F214" s="461">
        <f>F215</f>
        <v>141000</v>
      </c>
      <c r="G214" s="461">
        <f>G215</f>
        <v>141000</v>
      </c>
      <c r="H214" s="461">
        <f>H215</f>
        <v>0</v>
      </c>
      <c r="I214" s="228">
        <f>F214*100/E214</f>
        <v>102.87277701778386</v>
      </c>
      <c r="J214" s="287"/>
      <c r="K214" s="287"/>
      <c r="L214" s="287"/>
      <c r="M214" s="308"/>
    </row>
    <row r="215" spans="1:13" ht="18.75" customHeight="1">
      <c r="A215" s="6"/>
      <c r="B215" s="194" t="s">
        <v>341</v>
      </c>
      <c r="C215" s="194"/>
      <c r="D215" s="52" t="s">
        <v>342</v>
      </c>
      <c r="E215" s="107">
        <f>SUM(E216,E220)</f>
        <v>137062.5</v>
      </c>
      <c r="F215" s="107">
        <f>SUM(F216,F220)</f>
        <v>141000</v>
      </c>
      <c r="G215" s="107">
        <f>SUM(G216,G220)</f>
        <v>141000</v>
      </c>
      <c r="H215" s="107">
        <f>SUM(H216,H220)</f>
        <v>0</v>
      </c>
      <c r="I215" s="235">
        <f>F215*100/E215</f>
        <v>102.87277701778386</v>
      </c>
      <c r="J215" s="287"/>
      <c r="K215" s="287"/>
      <c r="L215" s="287"/>
      <c r="M215" s="308"/>
    </row>
    <row r="216" spans="1:13" ht="18.75" customHeight="1">
      <c r="A216" s="6"/>
      <c r="B216" s="8"/>
      <c r="C216" s="8" t="s">
        <v>273</v>
      </c>
      <c r="D216" s="11" t="s">
        <v>269</v>
      </c>
      <c r="E216" s="108">
        <v>123260.49</v>
      </c>
      <c r="F216" s="108">
        <v>126900</v>
      </c>
      <c r="G216" s="95">
        <f>F216</f>
        <v>126900</v>
      </c>
      <c r="H216" s="95"/>
      <c r="I216" s="257">
        <f>F216*100/E216</f>
        <v>102.95269798132394</v>
      </c>
      <c r="J216" s="287"/>
      <c r="K216" s="287"/>
      <c r="L216" s="287"/>
      <c r="M216" s="308"/>
    </row>
    <row r="217" spans="1:13" ht="18.75" customHeight="1">
      <c r="A217" s="6"/>
      <c r="B217" s="8"/>
      <c r="C217" s="8"/>
      <c r="D217" s="11" t="s">
        <v>270</v>
      </c>
      <c r="E217" s="108"/>
      <c r="F217" s="108"/>
      <c r="G217" s="95"/>
      <c r="H217" s="95"/>
      <c r="I217" s="257"/>
      <c r="J217" s="287"/>
      <c r="K217" s="287"/>
      <c r="L217" s="287"/>
      <c r="M217" s="308"/>
    </row>
    <row r="218" spans="1:13" ht="18.75" customHeight="1">
      <c r="A218" s="6"/>
      <c r="B218" s="8"/>
      <c r="C218" s="8"/>
      <c r="D218" s="11" t="s">
        <v>303</v>
      </c>
      <c r="E218" s="108"/>
      <c r="F218" s="108"/>
      <c r="G218" s="95"/>
      <c r="H218" s="95"/>
      <c r="I218" s="257"/>
      <c r="J218" s="287"/>
      <c r="K218" s="287"/>
      <c r="L218" s="287"/>
      <c r="M218" s="308"/>
    </row>
    <row r="219" spans="1:13" ht="18.75" customHeight="1">
      <c r="A219" s="6"/>
      <c r="B219" s="8"/>
      <c r="C219" s="7"/>
      <c r="D219" s="5" t="s">
        <v>272</v>
      </c>
      <c r="E219" s="97"/>
      <c r="F219" s="97"/>
      <c r="G219" s="92"/>
      <c r="H219" s="92"/>
      <c r="I219" s="245"/>
      <c r="J219" s="287"/>
      <c r="K219" s="287"/>
      <c r="L219" s="287"/>
      <c r="M219" s="308"/>
    </row>
    <row r="220" spans="1:13" ht="18.75" customHeight="1">
      <c r="A220" s="6"/>
      <c r="B220" s="8"/>
      <c r="C220" s="8" t="s">
        <v>343</v>
      </c>
      <c r="D220" s="11" t="s">
        <v>269</v>
      </c>
      <c r="E220" s="108">
        <v>13802.01</v>
      </c>
      <c r="F220" s="108">
        <f>G220</f>
        <v>14100</v>
      </c>
      <c r="G220" s="95">
        <v>14100</v>
      </c>
      <c r="H220" s="95"/>
      <c r="I220" s="257">
        <f>F220*100/E220</f>
        <v>102.15903335818479</v>
      </c>
      <c r="J220" s="287"/>
      <c r="K220" s="287"/>
      <c r="L220" s="287"/>
      <c r="M220" s="308"/>
    </row>
    <row r="221" spans="1:13" ht="18.75" customHeight="1">
      <c r="A221" s="6"/>
      <c r="B221" s="8"/>
      <c r="C221" s="8"/>
      <c r="D221" s="11" t="s">
        <v>270</v>
      </c>
      <c r="E221" s="108"/>
      <c r="F221" s="108"/>
      <c r="G221" s="95"/>
      <c r="H221" s="95"/>
      <c r="I221" s="257"/>
      <c r="J221" s="287"/>
      <c r="K221" s="287"/>
      <c r="L221" s="287"/>
      <c r="M221" s="308"/>
    </row>
    <row r="222" spans="1:13" ht="18.75" customHeight="1">
      <c r="A222" s="6"/>
      <c r="B222" s="8"/>
      <c r="C222" s="8"/>
      <c r="D222" s="11" t="s">
        <v>303</v>
      </c>
      <c r="E222" s="108"/>
      <c r="F222" s="108"/>
      <c r="G222" s="95"/>
      <c r="H222" s="95"/>
      <c r="I222" s="257"/>
      <c r="J222" s="287"/>
      <c r="K222" s="287"/>
      <c r="L222" s="287"/>
      <c r="M222" s="308"/>
    </row>
    <row r="223" spans="1:13" ht="18.75" customHeight="1">
      <c r="A223" s="44"/>
      <c r="B223" s="7"/>
      <c r="C223" s="7"/>
      <c r="D223" s="5" t="s">
        <v>272</v>
      </c>
      <c r="E223" s="97"/>
      <c r="F223" s="97"/>
      <c r="G223" s="92"/>
      <c r="H223" s="92"/>
      <c r="I223" s="245"/>
      <c r="J223" s="287"/>
      <c r="K223" s="287"/>
      <c r="L223" s="287"/>
      <c r="M223" s="308"/>
    </row>
    <row r="224" spans="1:13" ht="18.75" customHeight="1" thickBot="1">
      <c r="A224" s="21" t="s">
        <v>87</v>
      </c>
      <c r="B224" s="22"/>
      <c r="C224" s="22"/>
      <c r="D224" s="31" t="s">
        <v>88</v>
      </c>
      <c r="E224" s="98">
        <f>SUM(E231,E239,E260,E264,E225,E252,E248,E266,E227)</f>
        <v>1350839</v>
      </c>
      <c r="F224" s="98">
        <f>SUM(F231,F239,F260,F264,F225,F252,F248,F266,F227)</f>
        <v>1258716</v>
      </c>
      <c r="G224" s="98">
        <f>SUM(G231,G239,G260,G264,G225,G252,G248,G266,G227)</f>
        <v>1258716</v>
      </c>
      <c r="H224" s="98">
        <f>SUM(H231,H239,H260,H264,H225,H252,H248,H266,H227)</f>
        <v>0</v>
      </c>
      <c r="I224" s="228">
        <f>F224*100/E224</f>
        <v>93.18031238363713</v>
      </c>
      <c r="J224" s="287"/>
      <c r="K224" s="156"/>
      <c r="L224" s="287"/>
      <c r="M224" s="308"/>
    </row>
    <row r="225" spans="1:13" ht="18.75" customHeight="1">
      <c r="A225" s="51"/>
      <c r="B225" s="160" t="s">
        <v>131</v>
      </c>
      <c r="C225" s="160"/>
      <c r="D225" s="161" t="s">
        <v>132</v>
      </c>
      <c r="E225" s="99">
        <f>SUM(E226)</f>
        <v>15000</v>
      </c>
      <c r="F225" s="99">
        <f>SUM(F226)</f>
        <v>15000</v>
      </c>
      <c r="G225" s="99">
        <f>SUM(G226)</f>
        <v>15000</v>
      </c>
      <c r="H225" s="99">
        <f>SUM(H226)</f>
        <v>0</v>
      </c>
      <c r="I225" s="235">
        <f>F225*100/E225</f>
        <v>100</v>
      </c>
      <c r="J225" s="287"/>
      <c r="K225" s="156"/>
      <c r="L225" s="287"/>
      <c r="M225" s="308"/>
    </row>
    <row r="226" spans="1:13" ht="18.75" customHeight="1" thickBot="1">
      <c r="A226" s="28"/>
      <c r="B226" s="260"/>
      <c r="C226" s="43" t="s">
        <v>63</v>
      </c>
      <c r="D226" s="258" t="s">
        <v>10</v>
      </c>
      <c r="E226" s="101">
        <v>15000</v>
      </c>
      <c r="F226" s="101">
        <v>15000</v>
      </c>
      <c r="G226" s="140">
        <f>F226</f>
        <v>15000</v>
      </c>
      <c r="H226" s="101"/>
      <c r="I226" s="242">
        <f>F226*100/E226</f>
        <v>100</v>
      </c>
      <c r="J226" s="287"/>
      <c r="K226" s="156"/>
      <c r="L226" s="287"/>
      <c r="M226" s="308"/>
    </row>
    <row r="227" spans="1:13" ht="18.75" customHeight="1">
      <c r="A227" s="28"/>
      <c r="B227" s="160" t="s">
        <v>344</v>
      </c>
      <c r="C227" s="464"/>
      <c r="D227" s="161" t="s">
        <v>345</v>
      </c>
      <c r="E227" s="99">
        <f>E228</f>
        <v>868</v>
      </c>
      <c r="F227" s="99">
        <f>F228</f>
        <v>900</v>
      </c>
      <c r="G227" s="99">
        <f>G228</f>
        <v>900</v>
      </c>
      <c r="H227" s="99">
        <f>H228</f>
        <v>0</v>
      </c>
      <c r="I227" s="235">
        <f>F227*100/E227</f>
        <v>103.68663594470046</v>
      </c>
      <c r="J227" s="287"/>
      <c r="K227" s="156"/>
      <c r="L227" s="287"/>
      <c r="M227" s="308"/>
    </row>
    <row r="228" spans="1:13" ht="18.75" customHeight="1" thickBot="1">
      <c r="A228" s="28"/>
      <c r="B228" s="260"/>
      <c r="C228" s="465" t="s">
        <v>63</v>
      </c>
      <c r="D228" s="258" t="s">
        <v>10</v>
      </c>
      <c r="E228" s="101">
        <v>868</v>
      </c>
      <c r="F228" s="101">
        <v>900</v>
      </c>
      <c r="G228" s="140">
        <f>F228</f>
        <v>900</v>
      </c>
      <c r="H228" s="101"/>
      <c r="I228" s="242">
        <f>F228*100/E228</f>
        <v>103.68663594470046</v>
      </c>
      <c r="J228" s="287"/>
      <c r="K228" s="156"/>
      <c r="L228" s="287"/>
      <c r="M228" s="308"/>
    </row>
    <row r="229" spans="1:13" ht="18.75" customHeight="1">
      <c r="A229" s="6"/>
      <c r="B229" s="189"/>
      <c r="C229" s="2"/>
      <c r="D229" s="40" t="s">
        <v>184</v>
      </c>
      <c r="E229" s="115"/>
      <c r="F229" s="115"/>
      <c r="G229" s="147"/>
      <c r="H229" s="463"/>
      <c r="I229" s="246"/>
      <c r="J229" s="287"/>
      <c r="K229" s="287"/>
      <c r="L229" s="287"/>
      <c r="M229" s="307"/>
    </row>
    <row r="230" spans="1:13" ht="18.75" customHeight="1">
      <c r="A230" s="6"/>
      <c r="B230" s="189"/>
      <c r="C230" s="2"/>
      <c r="D230" s="40" t="s">
        <v>353</v>
      </c>
      <c r="E230" s="115"/>
      <c r="F230" s="153"/>
      <c r="G230" s="73"/>
      <c r="H230" s="463"/>
      <c r="I230" s="246"/>
      <c r="J230" s="287"/>
      <c r="K230" s="287"/>
      <c r="L230" s="287"/>
      <c r="M230" s="307"/>
    </row>
    <row r="231" spans="1:13" ht="18.75" customHeight="1">
      <c r="A231" s="6"/>
      <c r="B231" s="187" t="s">
        <v>89</v>
      </c>
      <c r="C231" s="2"/>
      <c r="D231" s="40" t="s">
        <v>354</v>
      </c>
      <c r="E231" s="94">
        <f>SUM(E233:E237)</f>
        <v>26621</v>
      </c>
      <c r="F231" s="94">
        <f>SUM(F233:F237)</f>
        <v>32210</v>
      </c>
      <c r="G231" s="94">
        <f>SUM(G233:G237)</f>
        <v>32210</v>
      </c>
      <c r="H231" s="94">
        <f>SUM(H233:H237)</f>
        <v>0</v>
      </c>
      <c r="I231" s="167">
        <f>F231*100/E231</f>
        <v>120.99470342962323</v>
      </c>
      <c r="J231" s="287"/>
      <c r="K231" s="287"/>
      <c r="L231" s="287"/>
      <c r="M231" s="310"/>
    </row>
    <row r="232" spans="1:13" ht="18.75" customHeight="1">
      <c r="A232" s="6"/>
      <c r="B232" s="173"/>
      <c r="C232" s="49"/>
      <c r="D232" s="41" t="s">
        <v>355</v>
      </c>
      <c r="E232" s="103"/>
      <c r="F232" s="146"/>
      <c r="G232" s="166"/>
      <c r="H232" s="146"/>
      <c r="I232" s="236"/>
      <c r="J232" s="287"/>
      <c r="K232" s="287"/>
      <c r="L232" s="287"/>
      <c r="M232" s="310"/>
    </row>
    <row r="233" spans="1:13" ht="18.75" customHeight="1">
      <c r="A233" s="65"/>
      <c r="B233" s="419"/>
      <c r="C233" s="420" t="s">
        <v>71</v>
      </c>
      <c r="D233" s="421" t="s">
        <v>316</v>
      </c>
      <c r="E233" s="300">
        <v>28</v>
      </c>
      <c r="F233" s="423">
        <v>30</v>
      </c>
      <c r="G233" s="424">
        <f>F233</f>
        <v>30</v>
      </c>
      <c r="H233" s="423"/>
      <c r="I233" s="257">
        <f>F233*100/E233</f>
        <v>107.14285714285714</v>
      </c>
      <c r="J233" s="287"/>
      <c r="K233" s="287"/>
      <c r="L233" s="287"/>
      <c r="M233" s="310"/>
    </row>
    <row r="234" spans="1:13" ht="18.75" customHeight="1">
      <c r="A234" s="65"/>
      <c r="B234" s="419"/>
      <c r="C234" s="422"/>
      <c r="D234" s="368" t="s">
        <v>317</v>
      </c>
      <c r="E234" s="103"/>
      <c r="F234" s="146"/>
      <c r="G234" s="166"/>
      <c r="H234" s="146"/>
      <c r="I234" s="236"/>
      <c r="J234" s="287"/>
      <c r="K234" s="287"/>
      <c r="L234" s="287"/>
      <c r="M234" s="310"/>
    </row>
    <row r="235" spans="1:13" ht="18.75" customHeight="1">
      <c r="A235" s="6"/>
      <c r="B235" s="191"/>
      <c r="C235" s="8" t="s">
        <v>83</v>
      </c>
      <c r="D235" s="11" t="s">
        <v>185</v>
      </c>
      <c r="E235" s="95"/>
      <c r="F235" s="95"/>
      <c r="G235" s="130"/>
      <c r="H235" s="129"/>
      <c r="I235" s="220"/>
      <c r="J235" s="287"/>
      <c r="K235" s="287"/>
      <c r="L235" s="287"/>
      <c r="M235" s="311"/>
    </row>
    <row r="236" spans="1:13" ht="18.75" customHeight="1">
      <c r="A236" s="6"/>
      <c r="B236" s="191"/>
      <c r="C236" s="8"/>
      <c r="D236" s="11" t="s">
        <v>290</v>
      </c>
      <c r="E236" s="95">
        <v>26593</v>
      </c>
      <c r="F236" s="95">
        <v>32180</v>
      </c>
      <c r="G236" s="129">
        <f>F236</f>
        <v>32180</v>
      </c>
      <c r="H236" s="129"/>
      <c r="I236" s="249">
        <f>F236*100/E236</f>
        <v>121.00928815853796</v>
      </c>
      <c r="J236" s="287"/>
      <c r="K236" s="287"/>
      <c r="L236" s="287"/>
      <c r="M236" s="311"/>
    </row>
    <row r="237" spans="1:13" ht="18.75" customHeight="1" thickBot="1">
      <c r="A237" s="6"/>
      <c r="B237" s="192"/>
      <c r="C237" s="38"/>
      <c r="D237" s="39" t="s">
        <v>279</v>
      </c>
      <c r="E237" s="102"/>
      <c r="F237" s="102"/>
      <c r="G237" s="132"/>
      <c r="H237" s="132"/>
      <c r="I237" s="250"/>
      <c r="J237" s="287"/>
      <c r="K237" s="287"/>
      <c r="L237" s="287"/>
      <c r="M237" s="311"/>
    </row>
    <row r="238" spans="1:13" ht="18.75" customHeight="1">
      <c r="A238" s="13"/>
      <c r="B238" s="187"/>
      <c r="C238" s="1"/>
      <c r="D238" s="40" t="s">
        <v>259</v>
      </c>
      <c r="E238" s="100"/>
      <c r="F238" s="100"/>
      <c r="G238" s="147"/>
      <c r="H238" s="147"/>
      <c r="I238" s="219"/>
      <c r="J238" s="287"/>
      <c r="K238" s="287"/>
      <c r="L238" s="287"/>
      <c r="M238" s="307"/>
    </row>
    <row r="239" spans="1:13" ht="18.75" customHeight="1">
      <c r="A239" s="13"/>
      <c r="B239" s="173" t="s">
        <v>90</v>
      </c>
      <c r="C239" s="37"/>
      <c r="D239" s="41" t="s">
        <v>260</v>
      </c>
      <c r="E239" s="103">
        <f>SUM(E240:E247)</f>
        <v>564770</v>
      </c>
      <c r="F239" s="103">
        <f>SUM(F240:F247)</f>
        <v>578992</v>
      </c>
      <c r="G239" s="103">
        <f>SUM(G240:G247)</f>
        <v>578992</v>
      </c>
      <c r="H239" s="103">
        <f>SUM(H240:H247)</f>
        <v>0</v>
      </c>
      <c r="I239" s="223">
        <f>F239*100/E239</f>
        <v>102.51819324680844</v>
      </c>
      <c r="J239" s="287"/>
      <c r="K239" s="287"/>
      <c r="L239" s="287"/>
      <c r="M239" s="307"/>
    </row>
    <row r="240" spans="1:13" ht="18.75" customHeight="1">
      <c r="A240" s="13"/>
      <c r="B240" s="187"/>
      <c r="C240" s="383" t="s">
        <v>71</v>
      </c>
      <c r="D240" s="382" t="s">
        <v>291</v>
      </c>
      <c r="E240" s="293">
        <v>70</v>
      </c>
      <c r="F240" s="293">
        <v>70</v>
      </c>
      <c r="G240" s="293">
        <f>F240</f>
        <v>70</v>
      </c>
      <c r="H240" s="293"/>
      <c r="I240" s="385">
        <f>F240*100/E240</f>
        <v>100</v>
      </c>
      <c r="J240" s="287"/>
      <c r="K240" s="287"/>
      <c r="L240" s="287"/>
      <c r="M240" s="307"/>
    </row>
    <row r="241" spans="1:13" ht="18.75" customHeight="1">
      <c r="A241" s="13"/>
      <c r="B241" s="187"/>
      <c r="C241" s="466" t="s">
        <v>63</v>
      </c>
      <c r="D241" s="467" t="s">
        <v>10</v>
      </c>
      <c r="E241" s="293">
        <v>600</v>
      </c>
      <c r="F241" s="293">
        <v>600</v>
      </c>
      <c r="G241" s="293">
        <f>F241</f>
        <v>600</v>
      </c>
      <c r="H241" s="293"/>
      <c r="I241" s="385"/>
      <c r="J241" s="287"/>
      <c r="K241" s="287"/>
      <c r="L241" s="287"/>
      <c r="M241" s="307"/>
    </row>
    <row r="242" spans="1:13" ht="18.75" customHeight="1">
      <c r="A242" s="13"/>
      <c r="B242" s="191"/>
      <c r="C242" s="8" t="s">
        <v>83</v>
      </c>
      <c r="D242" s="11" t="s">
        <v>185</v>
      </c>
      <c r="E242" s="95">
        <v>564000</v>
      </c>
      <c r="F242" s="95">
        <v>578222</v>
      </c>
      <c r="G242" s="129">
        <f>F242</f>
        <v>578222</v>
      </c>
      <c r="H242" s="95"/>
      <c r="I242" s="249">
        <f>F242*100/E242</f>
        <v>102.52163120567376</v>
      </c>
      <c r="J242" s="287"/>
      <c r="K242" s="287"/>
      <c r="L242" s="287"/>
      <c r="M242" s="308"/>
    </row>
    <row r="243" spans="1:13" ht="18.75" customHeight="1">
      <c r="A243" s="13"/>
      <c r="B243" s="191"/>
      <c r="C243" s="7"/>
      <c r="D243" s="5" t="s">
        <v>186</v>
      </c>
      <c r="E243" s="92"/>
      <c r="F243" s="92"/>
      <c r="G243" s="123"/>
      <c r="H243" s="92"/>
      <c r="I243" s="323"/>
      <c r="J243" s="287"/>
      <c r="K243" s="287"/>
      <c r="L243" s="287"/>
      <c r="M243" s="309"/>
    </row>
    <row r="244" spans="1:13" ht="18.75" customHeight="1">
      <c r="A244" s="13"/>
      <c r="B244" s="191"/>
      <c r="C244" s="179" t="s">
        <v>169</v>
      </c>
      <c r="D244" s="180" t="s">
        <v>318</v>
      </c>
      <c r="E244" s="95">
        <v>100</v>
      </c>
      <c r="F244" s="95">
        <v>100</v>
      </c>
      <c r="G244" s="95">
        <f>F244</f>
        <v>100</v>
      </c>
      <c r="H244" s="95"/>
      <c r="I244" s="249">
        <f>F244*100/E244</f>
        <v>100</v>
      </c>
      <c r="J244" s="287"/>
      <c r="K244" s="287"/>
      <c r="L244" s="287"/>
      <c r="M244" s="309"/>
    </row>
    <row r="245" spans="1:13" ht="18.75" customHeight="1">
      <c r="A245" s="13"/>
      <c r="B245" s="191"/>
      <c r="C245" s="179"/>
      <c r="D245" s="180" t="s">
        <v>181</v>
      </c>
      <c r="E245" s="95"/>
      <c r="F245" s="95"/>
      <c r="G245" s="95"/>
      <c r="H245" s="95"/>
      <c r="I245" s="249"/>
      <c r="J245" s="287"/>
      <c r="K245" s="287"/>
      <c r="L245" s="287"/>
      <c r="M245" s="309"/>
    </row>
    <row r="246" spans="1:13" ht="18.75" customHeight="1">
      <c r="A246" s="13"/>
      <c r="B246" s="191"/>
      <c r="C246" s="77"/>
      <c r="D246" s="180" t="s">
        <v>183</v>
      </c>
      <c r="E246" s="95"/>
      <c r="F246" s="95"/>
      <c r="G246" s="95"/>
      <c r="H246" s="95"/>
      <c r="I246" s="249"/>
      <c r="J246" s="287"/>
      <c r="K246" s="287"/>
      <c r="L246" s="287"/>
      <c r="M246" s="309"/>
    </row>
    <row r="247" spans="1:13" ht="18.75" customHeight="1" thickBot="1">
      <c r="A247" s="13"/>
      <c r="B247" s="191"/>
      <c r="C247" s="56"/>
      <c r="D247" s="181" t="s">
        <v>182</v>
      </c>
      <c r="E247" s="95"/>
      <c r="F247" s="95"/>
      <c r="G247" s="95"/>
      <c r="H247" s="95"/>
      <c r="I247" s="247"/>
      <c r="J247" s="287"/>
      <c r="K247" s="287"/>
      <c r="L247" s="287"/>
      <c r="M247" s="309"/>
    </row>
    <row r="248" spans="1:13" ht="18.75" customHeight="1">
      <c r="A248" s="13"/>
      <c r="B248" s="194" t="s">
        <v>214</v>
      </c>
      <c r="C248" s="194"/>
      <c r="D248" s="52" t="s">
        <v>215</v>
      </c>
      <c r="E248" s="91">
        <f>SUM(E249)</f>
        <v>3316</v>
      </c>
      <c r="F248" s="91">
        <f>SUM(F249)</f>
        <v>0</v>
      </c>
      <c r="G248" s="91">
        <f>SUM(G249)</f>
        <v>0</v>
      </c>
      <c r="H248" s="91">
        <f>SUM(H249)</f>
        <v>0</v>
      </c>
      <c r="I248" s="223">
        <f>F248*100/E248</f>
        <v>0</v>
      </c>
      <c r="J248" s="287"/>
      <c r="K248" s="287"/>
      <c r="L248" s="287"/>
      <c r="M248" s="309"/>
    </row>
    <row r="249" spans="1:13" ht="18.75" customHeight="1">
      <c r="A249" s="13"/>
      <c r="B249" s="191"/>
      <c r="C249" s="54"/>
      <c r="D249" s="11" t="s">
        <v>127</v>
      </c>
      <c r="E249" s="95">
        <v>3316</v>
      </c>
      <c r="F249" s="95">
        <v>0</v>
      </c>
      <c r="G249" s="129">
        <f>F249</f>
        <v>0</v>
      </c>
      <c r="H249" s="95"/>
      <c r="I249" s="249">
        <f>F249*100/E249</f>
        <v>0</v>
      </c>
      <c r="J249" s="287"/>
      <c r="K249" s="287"/>
      <c r="L249" s="287"/>
      <c r="M249" s="309"/>
    </row>
    <row r="250" spans="1:13" ht="18.75" customHeight="1">
      <c r="A250" s="13"/>
      <c r="B250" s="191"/>
      <c r="C250" s="14"/>
      <c r="D250" s="11" t="s">
        <v>170</v>
      </c>
      <c r="E250" s="95"/>
      <c r="F250" s="95"/>
      <c r="G250" s="129"/>
      <c r="H250" s="95"/>
      <c r="I250" s="249"/>
      <c r="J250" s="287"/>
      <c r="K250" s="287"/>
      <c r="L250" s="287"/>
      <c r="M250" s="309"/>
    </row>
    <row r="251" spans="1:13" ht="18.75" customHeight="1" thickBot="1">
      <c r="A251" s="13"/>
      <c r="B251" s="192"/>
      <c r="C251" s="38" t="s">
        <v>68</v>
      </c>
      <c r="D251" s="205" t="s">
        <v>180</v>
      </c>
      <c r="E251" s="102"/>
      <c r="F251" s="102"/>
      <c r="G251" s="132"/>
      <c r="H251" s="102"/>
      <c r="I251" s="247"/>
      <c r="J251" s="287"/>
      <c r="K251" s="287"/>
      <c r="L251" s="287"/>
      <c r="M251" s="309"/>
    </row>
    <row r="252" spans="1:13" ht="18.75" customHeight="1">
      <c r="A252" s="13"/>
      <c r="B252" s="173" t="s">
        <v>164</v>
      </c>
      <c r="C252" s="7"/>
      <c r="D252" s="68" t="s">
        <v>165</v>
      </c>
      <c r="E252" s="103">
        <f>SUM(E253:E259)</f>
        <v>285172</v>
      </c>
      <c r="F252" s="103">
        <f>SUM(F253:F259)</f>
        <v>265297</v>
      </c>
      <c r="G252" s="103">
        <f>SUM(G253:G259)</f>
        <v>265297</v>
      </c>
      <c r="H252" s="103">
        <f>SUM(H253:H259)</f>
        <v>0</v>
      </c>
      <c r="I252" s="223">
        <f>F252*100/E252</f>
        <v>93.030521930624332</v>
      </c>
      <c r="J252" s="287"/>
      <c r="K252" s="287"/>
      <c r="L252" s="287"/>
      <c r="M252" s="309"/>
    </row>
    <row r="253" spans="1:13" ht="18.75" customHeight="1">
      <c r="A253" s="13"/>
      <c r="B253" s="187"/>
      <c r="C253" s="383" t="s">
        <v>71</v>
      </c>
      <c r="D253" s="382" t="s">
        <v>291</v>
      </c>
      <c r="E253" s="293">
        <v>287</v>
      </c>
      <c r="F253" s="293">
        <v>300</v>
      </c>
      <c r="G253" s="293">
        <f>F253</f>
        <v>300</v>
      </c>
      <c r="H253" s="293"/>
      <c r="I253" s="385">
        <f>F253*100/E253</f>
        <v>104.52961672473867</v>
      </c>
      <c r="J253" s="287"/>
      <c r="K253" s="287"/>
      <c r="L253" s="287"/>
      <c r="M253" s="309"/>
    </row>
    <row r="254" spans="1:13" ht="18.75" customHeight="1">
      <c r="A254" s="13"/>
      <c r="B254" s="191"/>
      <c r="C254" s="8" t="s">
        <v>83</v>
      </c>
      <c r="D254" s="11" t="s">
        <v>185</v>
      </c>
      <c r="E254" s="95">
        <v>284608</v>
      </c>
      <c r="F254" s="95">
        <v>264697</v>
      </c>
      <c r="G254" s="129">
        <f>F254</f>
        <v>264697</v>
      </c>
      <c r="H254" s="95"/>
      <c r="I254" s="249">
        <f>F254*100/E254</f>
        <v>93.00406172700697</v>
      </c>
      <c r="J254" s="287"/>
      <c r="K254" s="287"/>
      <c r="L254" s="287"/>
      <c r="M254" s="309"/>
    </row>
    <row r="255" spans="1:13" ht="18.75" customHeight="1">
      <c r="A255" s="13"/>
      <c r="B255" s="191"/>
      <c r="C255" s="7"/>
      <c r="D255" s="5" t="s">
        <v>186</v>
      </c>
      <c r="E255" s="92"/>
      <c r="F255" s="92"/>
      <c r="G255" s="123"/>
      <c r="H255" s="92"/>
      <c r="I255" s="323"/>
      <c r="J255" s="287"/>
      <c r="K255" s="287"/>
      <c r="L255" s="287"/>
      <c r="M255" s="309"/>
    </row>
    <row r="256" spans="1:13" ht="18.75" customHeight="1">
      <c r="A256" s="13"/>
      <c r="B256" s="191"/>
      <c r="C256" s="179" t="s">
        <v>169</v>
      </c>
      <c r="D256" s="180" t="s">
        <v>318</v>
      </c>
      <c r="E256" s="95">
        <v>277</v>
      </c>
      <c r="F256" s="95">
        <v>300</v>
      </c>
      <c r="G256" s="95">
        <f>F256</f>
        <v>300</v>
      </c>
      <c r="H256" s="95"/>
      <c r="I256" s="249">
        <f>F256*100/E256</f>
        <v>108.30324909747293</v>
      </c>
      <c r="J256" s="287"/>
      <c r="K256" s="287"/>
      <c r="L256" s="287"/>
      <c r="M256" s="309"/>
    </row>
    <row r="257" spans="1:13" ht="18.75" customHeight="1">
      <c r="A257" s="13"/>
      <c r="B257" s="191"/>
      <c r="C257" s="179"/>
      <c r="D257" s="180" t="s">
        <v>181</v>
      </c>
      <c r="E257" s="95"/>
      <c r="F257" s="95"/>
      <c r="G257" s="95"/>
      <c r="H257" s="95"/>
      <c r="I257" s="249"/>
      <c r="J257" s="287"/>
      <c r="K257" s="287"/>
      <c r="L257" s="287"/>
      <c r="M257" s="309"/>
    </row>
    <row r="258" spans="1:13" ht="18.75" customHeight="1">
      <c r="A258" s="13"/>
      <c r="B258" s="191"/>
      <c r="C258" s="77"/>
      <c r="D258" s="180" t="s">
        <v>183</v>
      </c>
      <c r="E258" s="95"/>
      <c r="F258" s="95"/>
      <c r="G258" s="95"/>
      <c r="H258" s="95"/>
      <c r="I258" s="249"/>
      <c r="J258" s="287"/>
      <c r="K258" s="287"/>
      <c r="L258" s="287"/>
      <c r="M258" s="309"/>
    </row>
    <row r="259" spans="1:13" ht="18.75" customHeight="1" thickBot="1">
      <c r="A259" s="13"/>
      <c r="B259" s="192"/>
      <c r="C259" s="56"/>
      <c r="D259" s="181" t="s">
        <v>182</v>
      </c>
      <c r="E259" s="102"/>
      <c r="F259" s="102"/>
      <c r="G259" s="102"/>
      <c r="H259" s="102"/>
      <c r="I259" s="247"/>
      <c r="J259" s="287"/>
      <c r="K259" s="287"/>
      <c r="L259" s="287"/>
      <c r="M259" s="309"/>
    </row>
    <row r="260" spans="1:13" ht="18.75" customHeight="1">
      <c r="A260" s="13"/>
      <c r="B260" s="173" t="s">
        <v>91</v>
      </c>
      <c r="C260" s="37"/>
      <c r="D260" s="41" t="s">
        <v>43</v>
      </c>
      <c r="E260" s="103">
        <f>SUM(E261:E262,)</f>
        <v>119092</v>
      </c>
      <c r="F260" s="103">
        <f>SUM(F261:F262,)</f>
        <v>124792</v>
      </c>
      <c r="G260" s="103">
        <f>SUM(G261:G262,)</f>
        <v>124792</v>
      </c>
      <c r="H260" s="103">
        <f>SUM(H261:H262,)</f>
        <v>0</v>
      </c>
      <c r="I260" s="223">
        <f>F260*100/E260</f>
        <v>104.78621569878749</v>
      </c>
      <c r="J260" s="287"/>
      <c r="K260" s="287"/>
      <c r="L260" s="287"/>
      <c r="M260" s="309"/>
    </row>
    <row r="261" spans="1:13" ht="18.75" customHeight="1">
      <c r="A261" s="13"/>
      <c r="B261" s="187"/>
      <c r="C261" s="383" t="s">
        <v>63</v>
      </c>
      <c r="D261" s="382" t="s">
        <v>10</v>
      </c>
      <c r="E261" s="293">
        <v>7000</v>
      </c>
      <c r="F261" s="293">
        <v>7000</v>
      </c>
      <c r="G261" s="290">
        <f>F261</f>
        <v>7000</v>
      </c>
      <c r="H261" s="293"/>
      <c r="I261" s="385">
        <f>F261*100/E261</f>
        <v>100</v>
      </c>
      <c r="J261" s="287"/>
      <c r="K261" s="287"/>
      <c r="L261" s="287"/>
      <c r="M261" s="309"/>
    </row>
    <row r="262" spans="1:13" ht="18.75" customHeight="1">
      <c r="A262" s="13"/>
      <c r="B262" s="191"/>
      <c r="C262" s="8" t="s">
        <v>83</v>
      </c>
      <c r="D262" s="11" t="s">
        <v>185</v>
      </c>
      <c r="E262" s="95">
        <v>112092</v>
      </c>
      <c r="F262" s="129">
        <v>117792</v>
      </c>
      <c r="G262" s="128">
        <f>F262</f>
        <v>117792</v>
      </c>
      <c r="H262" s="129"/>
      <c r="I262" s="220">
        <f>F262*100/E262</f>
        <v>105.08510866074296</v>
      </c>
      <c r="J262" s="287"/>
      <c r="K262" s="287"/>
      <c r="L262" s="287"/>
      <c r="M262" s="309"/>
    </row>
    <row r="263" spans="1:13" ht="18.75" customHeight="1" thickBot="1">
      <c r="A263" s="13"/>
      <c r="B263" s="192"/>
      <c r="C263" s="38"/>
      <c r="D263" s="39" t="s">
        <v>186</v>
      </c>
      <c r="E263" s="102"/>
      <c r="F263" s="132"/>
      <c r="G263" s="131"/>
      <c r="H263" s="132"/>
      <c r="I263" s="250"/>
      <c r="J263" s="287"/>
      <c r="K263" s="287"/>
      <c r="L263" s="287"/>
      <c r="M263" s="309"/>
    </row>
    <row r="264" spans="1:13" ht="18.75" customHeight="1">
      <c r="A264" s="13"/>
      <c r="B264" s="173" t="s">
        <v>92</v>
      </c>
      <c r="C264" s="37"/>
      <c r="D264" s="40" t="s">
        <v>187</v>
      </c>
      <c r="E264" s="103">
        <f>SUM(E265)</f>
        <v>20000</v>
      </c>
      <c r="F264" s="146">
        <f>SUM(F265)</f>
        <v>20000</v>
      </c>
      <c r="G264" s="146">
        <f>SUM(G265)</f>
        <v>20000</v>
      </c>
      <c r="H264" s="146">
        <f>SUM(H265)</f>
        <v>0</v>
      </c>
      <c r="I264" s="230">
        <f>F264*100/E264</f>
        <v>100</v>
      </c>
      <c r="J264" s="287"/>
      <c r="K264" s="287"/>
      <c r="L264" s="287"/>
      <c r="M264" s="309"/>
    </row>
    <row r="265" spans="1:13" ht="18.75" customHeight="1" thickBot="1">
      <c r="A265" s="13"/>
      <c r="B265" s="193"/>
      <c r="C265" s="47" t="s">
        <v>85</v>
      </c>
      <c r="D265" s="48" t="s">
        <v>41</v>
      </c>
      <c r="E265" s="113">
        <v>20000</v>
      </c>
      <c r="F265" s="113">
        <v>20000</v>
      </c>
      <c r="G265" s="151">
        <f>F265</f>
        <v>20000</v>
      </c>
      <c r="H265" s="113"/>
      <c r="I265" s="251">
        <f>F265*100/E265</f>
        <v>100</v>
      </c>
      <c r="J265" s="287"/>
      <c r="K265" s="287"/>
      <c r="L265" s="287"/>
      <c r="M265" s="309"/>
    </row>
    <row r="266" spans="1:13" ht="18.75" customHeight="1">
      <c r="A266" s="13"/>
      <c r="B266" s="194" t="s">
        <v>256</v>
      </c>
      <c r="C266" s="338"/>
      <c r="D266" s="52" t="s">
        <v>261</v>
      </c>
      <c r="E266" s="91">
        <f>SUM(E267:E268)</f>
        <v>316000</v>
      </c>
      <c r="F266" s="91">
        <f>SUM(F267:F268)</f>
        <v>221525</v>
      </c>
      <c r="G266" s="91">
        <f>SUM(G267:G268)</f>
        <v>221525</v>
      </c>
      <c r="H266" s="91">
        <f>SUM(H267:H268)</f>
        <v>0</v>
      </c>
      <c r="I266" s="392">
        <f>F266*100/E266</f>
        <v>70.10284810126582</v>
      </c>
      <c r="J266" s="287"/>
      <c r="K266" s="287"/>
      <c r="L266" s="287"/>
      <c r="M266" s="309"/>
    </row>
    <row r="267" spans="1:13" ht="18.75" customHeight="1">
      <c r="A267" s="13"/>
      <c r="B267" s="191"/>
      <c r="C267" s="8" t="s">
        <v>83</v>
      </c>
      <c r="D267" s="11" t="s">
        <v>185</v>
      </c>
      <c r="E267" s="95">
        <v>316000</v>
      </c>
      <c r="F267" s="95">
        <v>221525</v>
      </c>
      <c r="G267" s="95">
        <f>F267</f>
        <v>221525</v>
      </c>
      <c r="H267" s="95"/>
      <c r="I267" s="248">
        <f>F267*100/E267</f>
        <v>70.10284810126582</v>
      </c>
      <c r="J267" s="287"/>
      <c r="K267" s="287"/>
      <c r="L267" s="287"/>
      <c r="M267" s="309"/>
    </row>
    <row r="268" spans="1:13" ht="18.75" customHeight="1">
      <c r="A268" s="13"/>
      <c r="B268" s="191"/>
      <c r="C268" s="8"/>
      <c r="D268" s="11" t="s">
        <v>186</v>
      </c>
      <c r="E268" s="95"/>
      <c r="F268" s="95"/>
      <c r="G268" s="95"/>
      <c r="H268" s="95"/>
      <c r="I268" s="249"/>
      <c r="J268" s="287"/>
      <c r="K268" s="287"/>
      <c r="L268" s="287"/>
      <c r="M268" s="309"/>
    </row>
    <row r="269" spans="1:13" ht="18.75" customHeight="1" thickBot="1">
      <c r="A269" s="88" t="s">
        <v>109</v>
      </c>
      <c r="B269" s="89"/>
      <c r="C269" s="69"/>
      <c r="D269" s="33" t="s">
        <v>110</v>
      </c>
      <c r="E269" s="116">
        <f>SUM(E270)</f>
        <v>202063</v>
      </c>
      <c r="F269" s="154">
        <f>SUM(F270)</f>
        <v>0</v>
      </c>
      <c r="G269" s="154">
        <f>SUM(G270)</f>
        <v>0</v>
      </c>
      <c r="H269" s="154">
        <f>SUM(H270)</f>
        <v>0</v>
      </c>
      <c r="I269" s="318">
        <f>F269*100/E269</f>
        <v>0</v>
      </c>
      <c r="J269" s="287"/>
      <c r="K269" s="287"/>
      <c r="L269" s="287"/>
      <c r="M269" s="308"/>
    </row>
    <row r="270" spans="1:13" ht="18.75" customHeight="1">
      <c r="A270" s="70"/>
      <c r="B270" s="194" t="s">
        <v>111</v>
      </c>
      <c r="C270" s="57"/>
      <c r="D270" s="52" t="s">
        <v>319</v>
      </c>
      <c r="E270" s="107">
        <f>SUM(E271,)</f>
        <v>202063</v>
      </c>
      <c r="F270" s="107">
        <f>SUM(F271,)</f>
        <v>0</v>
      </c>
      <c r="G270" s="107">
        <f>SUM(G271,)</f>
        <v>0</v>
      </c>
      <c r="H270" s="107">
        <f>SUM(H271,)</f>
        <v>0</v>
      </c>
      <c r="I270" s="211">
        <f>F270*100/E270</f>
        <v>0</v>
      </c>
      <c r="J270" s="287"/>
      <c r="K270" s="287"/>
      <c r="L270" s="287"/>
      <c r="M270" s="309"/>
    </row>
    <row r="271" spans="1:13" ht="18.75" customHeight="1">
      <c r="A271" s="6"/>
      <c r="B271" s="191"/>
      <c r="C271" s="8" t="s">
        <v>83</v>
      </c>
      <c r="D271" s="11" t="s">
        <v>292</v>
      </c>
      <c r="E271" s="108">
        <v>202063</v>
      </c>
      <c r="F271" s="133">
        <v>0</v>
      </c>
      <c r="G271" s="128">
        <f>F271</f>
        <v>0</v>
      </c>
      <c r="H271" s="129"/>
      <c r="I271" s="249">
        <f>F271*100/E271</f>
        <v>0</v>
      </c>
      <c r="J271" s="287"/>
      <c r="K271" s="287"/>
      <c r="L271" s="287"/>
      <c r="M271" s="309"/>
    </row>
    <row r="272" spans="1:13" ht="18.75" customHeight="1">
      <c r="A272" s="6"/>
      <c r="B272" s="191"/>
      <c r="C272" s="14"/>
      <c r="D272" s="11" t="s">
        <v>289</v>
      </c>
      <c r="E272" s="108"/>
      <c r="F272" s="133"/>
      <c r="G272" s="128"/>
      <c r="H272" s="129"/>
      <c r="I272" s="249"/>
      <c r="J272" s="287"/>
      <c r="K272" s="287"/>
      <c r="L272" s="287"/>
      <c r="M272" s="309"/>
    </row>
    <row r="273" spans="1:13" ht="18.75" customHeight="1">
      <c r="A273" s="6"/>
      <c r="B273" s="191"/>
      <c r="C273" s="261"/>
      <c r="D273" s="183" t="s">
        <v>279</v>
      </c>
      <c r="E273" s="97"/>
      <c r="F273" s="97"/>
      <c r="G273" s="123"/>
      <c r="H273" s="92"/>
      <c r="I273" s="323"/>
      <c r="J273" s="287"/>
      <c r="K273" s="287"/>
      <c r="L273" s="287"/>
      <c r="M273" s="309"/>
    </row>
    <row r="274" spans="1:13" ht="18.75" customHeight="1" thickBot="1">
      <c r="A274" s="347" t="s">
        <v>253</v>
      </c>
      <c r="B274" s="346"/>
      <c r="C274" s="348"/>
      <c r="D274" s="349" t="s">
        <v>257</v>
      </c>
      <c r="E274" s="350">
        <f>SUM(E275,E289,E307,E312,E316)</f>
        <v>8456074</v>
      </c>
      <c r="F274" s="350">
        <f>SUM(F275,F289,F307,F312,F316)</f>
        <v>11916388</v>
      </c>
      <c r="G274" s="350">
        <f>SUM(G275,G289,G307,G312,G316)</f>
        <v>11916388</v>
      </c>
      <c r="H274" s="350">
        <f>SUM(H275,H289,H307,H312,H316)</f>
        <v>0</v>
      </c>
      <c r="I274" s="318">
        <f>F274*100/E274</f>
        <v>140.92104681203122</v>
      </c>
      <c r="J274" s="287"/>
      <c r="K274" s="287"/>
      <c r="L274" s="287"/>
      <c r="M274" s="309"/>
    </row>
    <row r="275" spans="1:13" ht="18.75" customHeight="1">
      <c r="A275" s="6"/>
      <c r="B275" s="194" t="s">
        <v>254</v>
      </c>
      <c r="C275" s="351"/>
      <c r="D275" s="52" t="s">
        <v>244</v>
      </c>
      <c r="E275" s="107">
        <f>SUM(E280,E276,E285)</f>
        <v>4886393</v>
      </c>
      <c r="F275" s="107">
        <f>SUM(F280,F276,F285)</f>
        <v>8351849</v>
      </c>
      <c r="G275" s="107">
        <f>SUM(G280,G276,G285)</f>
        <v>8351849</v>
      </c>
      <c r="H275" s="107">
        <f>SUM(H280,H276,H285)</f>
        <v>0</v>
      </c>
      <c r="I275" s="211">
        <f>F275*100/E275</f>
        <v>170.9205338170712</v>
      </c>
      <c r="J275" s="287"/>
      <c r="K275" s="287"/>
      <c r="L275" s="287"/>
      <c r="M275" s="309"/>
    </row>
    <row r="276" spans="1:13" ht="18.75" customHeight="1">
      <c r="A276" s="6"/>
      <c r="B276" s="187"/>
      <c r="C276" s="389" t="s">
        <v>195</v>
      </c>
      <c r="D276" s="386" t="s">
        <v>350</v>
      </c>
      <c r="E276" s="182">
        <v>1500</v>
      </c>
      <c r="F276" s="182">
        <v>1500</v>
      </c>
      <c r="G276" s="182">
        <f>F276</f>
        <v>1500</v>
      </c>
      <c r="H276" s="182"/>
      <c r="I276" s="249">
        <f>F276*100/E276</f>
        <v>100</v>
      </c>
      <c r="J276" s="287"/>
      <c r="K276" s="287"/>
      <c r="L276" s="287"/>
      <c r="M276" s="309"/>
    </row>
    <row r="277" spans="1:13" ht="18.75" customHeight="1">
      <c r="A277" s="6"/>
      <c r="B277" s="187"/>
      <c r="C277" s="352"/>
      <c r="D277" s="387" t="s">
        <v>294</v>
      </c>
      <c r="E277" s="322"/>
      <c r="F277" s="322"/>
      <c r="G277" s="322"/>
      <c r="H277" s="322"/>
      <c r="I277" s="249"/>
      <c r="J277" s="287"/>
      <c r="K277" s="287"/>
      <c r="L277" s="287"/>
      <c r="M277" s="309"/>
    </row>
    <row r="278" spans="1:13" ht="18.75" customHeight="1">
      <c r="A278" s="6"/>
      <c r="B278" s="187"/>
      <c r="C278" s="352"/>
      <c r="D278" s="387" t="s">
        <v>183</v>
      </c>
      <c r="E278" s="322"/>
      <c r="F278" s="322"/>
      <c r="G278" s="322"/>
      <c r="H278" s="322"/>
      <c r="I278" s="249"/>
      <c r="J278" s="287"/>
      <c r="K278" s="287"/>
      <c r="L278" s="432"/>
      <c r="M278" s="309"/>
    </row>
    <row r="279" spans="1:13" ht="18.75" customHeight="1">
      <c r="A279" s="6"/>
      <c r="B279" s="187"/>
      <c r="C279" s="354"/>
      <c r="D279" s="388" t="s">
        <v>182</v>
      </c>
      <c r="E279" s="157"/>
      <c r="F279" s="157"/>
      <c r="G279" s="157"/>
      <c r="H279" s="157"/>
      <c r="I279" s="323"/>
      <c r="J279" s="287"/>
      <c r="K279" s="287"/>
      <c r="L279" s="287"/>
      <c r="M279" s="309"/>
    </row>
    <row r="280" spans="1:13" ht="18.75" customHeight="1">
      <c r="A280" s="6"/>
      <c r="B280" s="191"/>
      <c r="C280" s="8" t="s">
        <v>245</v>
      </c>
      <c r="D280" s="80" t="s">
        <v>246</v>
      </c>
      <c r="E280" s="108">
        <v>4874893</v>
      </c>
      <c r="F280" s="108">
        <v>8340349</v>
      </c>
      <c r="G280" s="95">
        <f>F280</f>
        <v>8340349</v>
      </c>
      <c r="H280" s="95"/>
      <c r="I280" s="249">
        <f>F280*100/E280</f>
        <v>171.08783720996544</v>
      </c>
      <c r="J280" s="287"/>
      <c r="K280" s="287"/>
      <c r="L280" s="287"/>
      <c r="M280" s="309"/>
    </row>
    <row r="281" spans="1:13" ht="18.75" customHeight="1">
      <c r="A281" s="6"/>
      <c r="B281" s="191"/>
      <c r="C281" s="14"/>
      <c r="D281" s="80" t="s">
        <v>247</v>
      </c>
      <c r="E281" s="108"/>
      <c r="F281" s="108"/>
      <c r="G281" s="95"/>
      <c r="H281" s="95"/>
      <c r="I281" s="249"/>
      <c r="J281" s="287"/>
      <c r="K281" s="287"/>
      <c r="L281" s="287"/>
      <c r="M281" s="309"/>
    </row>
    <row r="282" spans="1:13" ht="18.75" customHeight="1">
      <c r="A282" s="6"/>
      <c r="B282" s="191"/>
      <c r="C282" s="14"/>
      <c r="D282" s="80" t="s">
        <v>248</v>
      </c>
      <c r="E282" s="108"/>
      <c r="F282" s="108"/>
      <c r="G282" s="95"/>
      <c r="H282" s="95"/>
      <c r="I282" s="249"/>
      <c r="J282" s="287"/>
      <c r="K282" s="287"/>
      <c r="L282" s="287"/>
      <c r="M282" s="309"/>
    </row>
    <row r="283" spans="1:13" ht="18.75" customHeight="1">
      <c r="A283" s="6"/>
      <c r="B283" s="191"/>
      <c r="C283" s="14"/>
      <c r="D283" s="80" t="s">
        <v>250</v>
      </c>
      <c r="E283" s="108"/>
      <c r="F283" s="108"/>
      <c r="G283" s="95"/>
      <c r="H283" s="95"/>
      <c r="I283" s="249"/>
      <c r="J283" s="287"/>
      <c r="K283" s="287"/>
      <c r="L283" s="287"/>
      <c r="M283" s="309"/>
    </row>
    <row r="284" spans="1:13" ht="18.75" customHeight="1">
      <c r="A284" s="6"/>
      <c r="B284" s="191"/>
      <c r="C284" s="261"/>
      <c r="D284" s="184" t="s">
        <v>249</v>
      </c>
      <c r="E284" s="97"/>
      <c r="F284" s="97"/>
      <c r="G284" s="92"/>
      <c r="H284" s="92"/>
      <c r="I284" s="323"/>
      <c r="J284" s="287"/>
      <c r="K284" s="287"/>
      <c r="L284" s="287"/>
      <c r="M284" s="309"/>
    </row>
    <row r="285" spans="1:13" ht="18.75" customHeight="1">
      <c r="A285" s="6"/>
      <c r="B285" s="191"/>
      <c r="C285" s="8" t="s">
        <v>169</v>
      </c>
      <c r="D285" s="180" t="s">
        <v>318</v>
      </c>
      <c r="E285" s="108">
        <v>10000</v>
      </c>
      <c r="F285" s="108">
        <v>10000</v>
      </c>
      <c r="G285" s="95">
        <f>F285</f>
        <v>10000</v>
      </c>
      <c r="H285" s="95"/>
      <c r="I285" s="249">
        <f>F285*100/E285</f>
        <v>100</v>
      </c>
      <c r="J285" s="287"/>
      <c r="K285" s="287"/>
      <c r="L285" s="287"/>
      <c r="M285" s="309"/>
    </row>
    <row r="286" spans="1:13" ht="18.75" customHeight="1">
      <c r="A286" s="6"/>
      <c r="B286" s="191"/>
      <c r="C286" s="8"/>
      <c r="D286" s="180" t="s">
        <v>181</v>
      </c>
      <c r="E286" s="108"/>
      <c r="F286" s="108"/>
      <c r="G286" s="95"/>
      <c r="H286" s="95"/>
      <c r="I286" s="249"/>
      <c r="J286" s="287"/>
      <c r="K286" s="287"/>
      <c r="L286" s="287"/>
      <c r="M286" s="309"/>
    </row>
    <row r="287" spans="1:13" ht="18.75" customHeight="1">
      <c r="A287" s="6"/>
      <c r="B287" s="191"/>
      <c r="C287" s="8"/>
      <c r="D287" s="180" t="s">
        <v>183</v>
      </c>
      <c r="E287" s="108"/>
      <c r="F287" s="108"/>
      <c r="G287" s="95"/>
      <c r="H287" s="95"/>
      <c r="I287" s="249"/>
      <c r="J287" s="287"/>
      <c r="K287" s="287"/>
      <c r="L287" s="287"/>
      <c r="M287" s="309"/>
    </row>
    <row r="288" spans="1:13" ht="18.75" customHeight="1" thickBot="1">
      <c r="A288" s="6"/>
      <c r="B288" s="191"/>
      <c r="C288" s="38"/>
      <c r="D288" s="181" t="s">
        <v>182</v>
      </c>
      <c r="E288" s="108"/>
      <c r="F288" s="108"/>
      <c r="G288" s="95"/>
      <c r="H288" s="95"/>
      <c r="I288" s="247"/>
      <c r="J288" s="287"/>
      <c r="K288" s="287"/>
      <c r="L288" s="287"/>
      <c r="M288" s="309"/>
    </row>
    <row r="289" spans="1:13" ht="18.75" customHeight="1">
      <c r="A289" s="6"/>
      <c r="B289" s="196" t="s">
        <v>255</v>
      </c>
      <c r="C289" s="353"/>
      <c r="D289" s="355" t="s">
        <v>258</v>
      </c>
      <c r="E289" s="176">
        <f>SUM(E292:E306)</f>
        <v>3222854</v>
      </c>
      <c r="F289" s="176">
        <f>SUM(F292:F306)</f>
        <v>3225244</v>
      </c>
      <c r="G289" s="176">
        <f>SUM(G292:G306)</f>
        <v>3225244</v>
      </c>
      <c r="H289" s="176">
        <f>SUM(H292:H306)</f>
        <v>0</v>
      </c>
      <c r="I289" s="167">
        <f>F289*100/E289</f>
        <v>100.07415787373552</v>
      </c>
      <c r="J289" s="287"/>
      <c r="K289" s="287"/>
      <c r="L289" s="287"/>
      <c r="M289" s="309"/>
    </row>
    <row r="290" spans="1:13" ht="18.75" customHeight="1">
      <c r="A290" s="6"/>
      <c r="B290" s="187"/>
      <c r="C290" s="352"/>
      <c r="D290" s="356" t="s">
        <v>320</v>
      </c>
      <c r="E290" s="322"/>
      <c r="F290" s="322"/>
      <c r="G290" s="322"/>
      <c r="H290" s="322"/>
      <c r="I290" s="249"/>
      <c r="J290" s="287"/>
      <c r="K290" s="287"/>
      <c r="L290" s="287"/>
      <c r="M290" s="309"/>
    </row>
    <row r="291" spans="1:13" ht="18.75" customHeight="1">
      <c r="A291" s="6"/>
      <c r="B291" s="173"/>
      <c r="C291" s="354"/>
      <c r="D291" s="357" t="s">
        <v>305</v>
      </c>
      <c r="E291" s="157"/>
      <c r="F291" s="157"/>
      <c r="G291" s="157"/>
      <c r="H291" s="157"/>
      <c r="I291" s="323"/>
      <c r="J291" s="287"/>
      <c r="K291" s="287"/>
      <c r="L291" s="287"/>
      <c r="M291" s="309"/>
    </row>
    <row r="292" spans="1:13" ht="18.75" customHeight="1">
      <c r="A292" s="6"/>
      <c r="B292" s="187"/>
      <c r="C292" s="29" t="s">
        <v>64</v>
      </c>
      <c r="D292" s="10" t="s">
        <v>55</v>
      </c>
      <c r="E292" s="282">
        <v>200</v>
      </c>
      <c r="F292" s="282">
        <v>200</v>
      </c>
      <c r="G292" s="282">
        <f>F292</f>
        <v>200</v>
      </c>
      <c r="H292" s="282"/>
      <c r="I292" s="323">
        <f>F292*100/E292</f>
        <v>100</v>
      </c>
      <c r="J292" s="287"/>
      <c r="K292" s="287"/>
      <c r="L292" s="287"/>
      <c r="M292" s="309"/>
    </row>
    <row r="293" spans="1:13" ht="18.75" customHeight="1">
      <c r="A293" s="6"/>
      <c r="B293" s="187"/>
      <c r="C293" s="389" t="s">
        <v>195</v>
      </c>
      <c r="D293" s="386" t="s">
        <v>293</v>
      </c>
      <c r="E293" s="182">
        <v>5000</v>
      </c>
      <c r="F293" s="182">
        <v>5000</v>
      </c>
      <c r="G293" s="182">
        <f>F293</f>
        <v>5000</v>
      </c>
      <c r="H293" s="182"/>
      <c r="I293" s="249">
        <f>F293*100/E293</f>
        <v>100</v>
      </c>
      <c r="J293" s="287"/>
      <c r="K293" s="287"/>
      <c r="L293" s="287"/>
      <c r="M293" s="309"/>
    </row>
    <row r="294" spans="1:13" ht="18.75" customHeight="1">
      <c r="A294" s="6"/>
      <c r="B294" s="187"/>
      <c r="C294" s="352"/>
      <c r="D294" s="387" t="s">
        <v>294</v>
      </c>
      <c r="E294" s="322"/>
      <c r="F294" s="322"/>
      <c r="G294" s="322"/>
      <c r="H294" s="322"/>
      <c r="I294" s="249"/>
      <c r="J294" s="287"/>
      <c r="K294" s="287"/>
      <c r="L294" s="287"/>
      <c r="M294" s="309">
        <v>33</v>
      </c>
    </row>
    <row r="295" spans="1:13" ht="18.75" customHeight="1">
      <c r="A295" s="6"/>
      <c r="B295" s="187"/>
      <c r="C295" s="352"/>
      <c r="D295" s="387" t="s">
        <v>183</v>
      </c>
      <c r="E295" s="322"/>
      <c r="F295" s="322"/>
      <c r="G295" s="322"/>
      <c r="H295" s="322"/>
      <c r="I295" s="249"/>
      <c r="J295" s="287"/>
      <c r="K295" s="287"/>
      <c r="L295" s="287"/>
    </row>
    <row r="296" spans="1:13" ht="18.75" customHeight="1">
      <c r="A296" s="6"/>
      <c r="B296" s="187"/>
      <c r="C296" s="354"/>
      <c r="D296" s="388" t="s">
        <v>182</v>
      </c>
      <c r="E296" s="157"/>
      <c r="F296" s="157"/>
      <c r="G296" s="157"/>
      <c r="H296" s="157"/>
      <c r="I296" s="323"/>
      <c r="J296" s="287"/>
      <c r="K296" s="287"/>
      <c r="L296" s="287"/>
      <c r="M296" s="309"/>
    </row>
    <row r="297" spans="1:13" ht="18.75" customHeight="1">
      <c r="A297" s="6"/>
      <c r="B297" s="187"/>
      <c r="C297" s="383" t="s">
        <v>63</v>
      </c>
      <c r="D297" s="390" t="s">
        <v>299</v>
      </c>
      <c r="E297" s="282">
        <v>2000</v>
      </c>
      <c r="F297" s="282">
        <v>2000</v>
      </c>
      <c r="G297" s="282">
        <f>F297</f>
        <v>2000</v>
      </c>
      <c r="H297" s="282"/>
      <c r="I297" s="323">
        <f>F297*100/E297</f>
        <v>100</v>
      </c>
      <c r="J297" s="287"/>
      <c r="K297" s="287"/>
      <c r="L297" s="287"/>
      <c r="M297" s="309"/>
    </row>
    <row r="298" spans="1:13" ht="18.75" customHeight="1">
      <c r="A298" s="6"/>
      <c r="B298" s="191"/>
      <c r="C298" s="8" t="s">
        <v>68</v>
      </c>
      <c r="D298" s="11" t="s">
        <v>127</v>
      </c>
      <c r="E298" s="108">
        <v>3181654</v>
      </c>
      <c r="F298" s="108">
        <v>3184044</v>
      </c>
      <c r="G298" s="95">
        <f>F298</f>
        <v>3184044</v>
      </c>
      <c r="H298" s="95"/>
      <c r="I298" s="249">
        <f>F298*100/E298</f>
        <v>100.07511816181143</v>
      </c>
      <c r="J298" s="287"/>
      <c r="K298" s="287"/>
      <c r="L298" s="287"/>
      <c r="M298" s="309"/>
    </row>
    <row r="299" spans="1:13" ht="18.75" customHeight="1">
      <c r="A299" s="6"/>
      <c r="B299" s="191"/>
      <c r="C299" s="14"/>
      <c r="D299" s="11" t="s">
        <v>170</v>
      </c>
      <c r="E299" s="108"/>
      <c r="F299" s="108"/>
      <c r="G299" s="95"/>
      <c r="H299" s="95"/>
      <c r="I299" s="249"/>
      <c r="J299" s="287"/>
      <c r="K299" s="287"/>
      <c r="L299" s="287"/>
      <c r="M299" s="309"/>
    </row>
    <row r="300" spans="1:13" ht="18.75" customHeight="1">
      <c r="A300" s="6"/>
      <c r="B300" s="191"/>
      <c r="C300" s="261"/>
      <c r="D300" s="183" t="s">
        <v>180</v>
      </c>
      <c r="E300" s="97"/>
      <c r="F300" s="97"/>
      <c r="G300" s="92"/>
      <c r="H300" s="92"/>
      <c r="I300" s="323"/>
      <c r="J300" s="287"/>
      <c r="K300" s="287"/>
      <c r="L300" s="287"/>
      <c r="M300" s="309"/>
    </row>
    <row r="301" spans="1:13" ht="18.75" customHeight="1">
      <c r="A301" s="6"/>
      <c r="B301" s="191"/>
      <c r="C301" s="8"/>
      <c r="D301" s="74" t="s">
        <v>197</v>
      </c>
      <c r="E301" s="108">
        <v>24000</v>
      </c>
      <c r="F301" s="108">
        <v>24000</v>
      </c>
      <c r="G301" s="95">
        <f>F301</f>
        <v>24000</v>
      </c>
      <c r="H301" s="95"/>
      <c r="I301" s="248">
        <f>F301*100/E301</f>
        <v>100</v>
      </c>
      <c r="J301" s="287"/>
      <c r="K301" s="287"/>
      <c r="L301" s="287"/>
      <c r="M301" s="309"/>
    </row>
    <row r="302" spans="1:13" ht="18.75" customHeight="1">
      <c r="A302" s="6"/>
      <c r="B302" s="191"/>
      <c r="C302" s="7" t="s">
        <v>199</v>
      </c>
      <c r="D302" s="183" t="s">
        <v>198</v>
      </c>
      <c r="E302" s="97"/>
      <c r="F302" s="97"/>
      <c r="G302" s="92"/>
      <c r="H302" s="92"/>
      <c r="I302" s="249"/>
      <c r="J302" s="287"/>
      <c r="K302" s="287"/>
      <c r="L302" s="287"/>
      <c r="M302" s="309"/>
    </row>
    <row r="303" spans="1:13" ht="18.75" customHeight="1">
      <c r="A303" s="6"/>
      <c r="B303" s="191"/>
      <c r="C303" s="8" t="s">
        <v>169</v>
      </c>
      <c r="D303" s="180" t="s">
        <v>318</v>
      </c>
      <c r="E303" s="108">
        <v>10000</v>
      </c>
      <c r="F303" s="108">
        <v>10000</v>
      </c>
      <c r="G303" s="95">
        <f>F303</f>
        <v>10000</v>
      </c>
      <c r="H303" s="95"/>
      <c r="I303" s="248">
        <f>F303*100/E303</f>
        <v>100</v>
      </c>
      <c r="J303" s="287"/>
      <c r="K303" s="287"/>
      <c r="L303" s="287"/>
      <c r="M303" s="309"/>
    </row>
    <row r="304" spans="1:13" ht="18.75" customHeight="1">
      <c r="A304" s="6"/>
      <c r="B304" s="191"/>
      <c r="C304" s="8"/>
      <c r="D304" s="180" t="s">
        <v>181</v>
      </c>
      <c r="E304" s="108"/>
      <c r="F304" s="108"/>
      <c r="G304" s="95"/>
      <c r="H304" s="95"/>
      <c r="I304" s="249"/>
      <c r="J304" s="287"/>
      <c r="K304" s="287"/>
      <c r="L304" s="287"/>
      <c r="M304" s="309"/>
    </row>
    <row r="305" spans="1:13" ht="18.75" customHeight="1">
      <c r="A305" s="6"/>
      <c r="B305" s="191"/>
      <c r="C305" s="8"/>
      <c r="D305" s="180" t="s">
        <v>183</v>
      </c>
      <c r="E305" s="108"/>
      <c r="F305" s="108"/>
      <c r="G305" s="95"/>
      <c r="H305" s="95"/>
      <c r="I305" s="249"/>
      <c r="J305" s="287"/>
      <c r="K305" s="287"/>
      <c r="L305" s="287"/>
      <c r="M305" s="309"/>
    </row>
    <row r="306" spans="1:13" ht="18.75" customHeight="1" thickBot="1">
      <c r="A306" s="6"/>
      <c r="B306" s="192"/>
      <c r="C306" s="38"/>
      <c r="D306" s="181" t="s">
        <v>182</v>
      </c>
      <c r="E306" s="320"/>
      <c r="F306" s="320"/>
      <c r="G306" s="102"/>
      <c r="H306" s="102"/>
      <c r="I306" s="247"/>
      <c r="J306" s="287"/>
      <c r="K306" s="287"/>
      <c r="L306" s="287"/>
      <c r="M306" s="309"/>
    </row>
    <row r="307" spans="1:13" ht="18.75" customHeight="1">
      <c r="A307" s="6"/>
      <c r="B307" s="194" t="s">
        <v>295</v>
      </c>
      <c r="C307" s="194"/>
      <c r="D307" s="391" t="s">
        <v>296</v>
      </c>
      <c r="E307" s="107">
        <f>SUM(E308:E311)</f>
        <v>417</v>
      </c>
      <c r="F307" s="107">
        <f>SUM(F308:F311)</f>
        <v>50</v>
      </c>
      <c r="G307" s="107">
        <f>SUM(G308:G311)</f>
        <v>50</v>
      </c>
      <c r="H307" s="107">
        <f>SUM(H308:H311)</f>
        <v>0</v>
      </c>
      <c r="I307" s="223">
        <f t="shared" ref="I307:I313" si="4">F307*100/E307</f>
        <v>11.990407673860911</v>
      </c>
      <c r="J307" s="287"/>
      <c r="K307" s="287"/>
      <c r="L307" s="287"/>
      <c r="M307" s="309"/>
    </row>
    <row r="308" spans="1:13" ht="18.75" customHeight="1">
      <c r="A308" s="6"/>
      <c r="B308" s="202"/>
      <c r="C308" s="9" t="s">
        <v>64</v>
      </c>
      <c r="D308" s="397" t="s">
        <v>55</v>
      </c>
      <c r="E308" s="111">
        <v>50</v>
      </c>
      <c r="F308" s="111">
        <v>50</v>
      </c>
      <c r="G308" s="93">
        <f>F308</f>
        <v>50</v>
      </c>
      <c r="H308" s="93"/>
      <c r="I308" s="384">
        <f>F308*100/E308</f>
        <v>100</v>
      </c>
      <c r="J308" s="287"/>
      <c r="K308" s="287"/>
      <c r="L308" s="287"/>
      <c r="M308" s="309"/>
    </row>
    <row r="309" spans="1:13" ht="18.75" customHeight="1">
      <c r="A309" s="6"/>
      <c r="B309" s="191"/>
      <c r="C309" s="8" t="s">
        <v>68</v>
      </c>
      <c r="D309" s="11" t="s">
        <v>127</v>
      </c>
      <c r="E309" s="108">
        <v>367</v>
      </c>
      <c r="F309" s="108">
        <v>0</v>
      </c>
      <c r="G309" s="95">
        <f>F309</f>
        <v>0</v>
      </c>
      <c r="H309" s="95"/>
      <c r="I309" s="248">
        <f>F309*100/E309</f>
        <v>0</v>
      </c>
      <c r="J309" s="287"/>
      <c r="K309" s="287"/>
      <c r="L309" s="287"/>
      <c r="M309" s="309"/>
    </row>
    <row r="310" spans="1:13" ht="18.75" customHeight="1">
      <c r="A310" s="6"/>
      <c r="B310" s="191"/>
      <c r="C310" s="14"/>
      <c r="D310" s="11" t="s">
        <v>170</v>
      </c>
      <c r="E310" s="108"/>
      <c r="F310" s="108"/>
      <c r="G310" s="95"/>
      <c r="H310" s="95"/>
      <c r="I310" s="249"/>
      <c r="J310" s="287"/>
      <c r="K310" s="287"/>
      <c r="L310" s="287"/>
      <c r="M310" s="309"/>
    </row>
    <row r="311" spans="1:13" ht="18.75" customHeight="1" thickBot="1">
      <c r="A311" s="6"/>
      <c r="B311" s="191"/>
      <c r="C311" s="261"/>
      <c r="D311" s="183" t="s">
        <v>180</v>
      </c>
      <c r="E311" s="108"/>
      <c r="F311" s="108"/>
      <c r="G311" s="95"/>
      <c r="H311" s="95"/>
      <c r="I311" s="247"/>
      <c r="J311" s="287"/>
      <c r="K311" s="287"/>
      <c r="L311" s="287"/>
      <c r="M311" s="309"/>
    </row>
    <row r="312" spans="1:13" ht="18.75" customHeight="1">
      <c r="A312" s="6"/>
      <c r="B312" s="194" t="s">
        <v>297</v>
      </c>
      <c r="C312" s="338"/>
      <c r="D312" s="391" t="s">
        <v>202</v>
      </c>
      <c r="E312" s="107">
        <f>E313</f>
        <v>310000</v>
      </c>
      <c r="F312" s="107">
        <f>F313</f>
        <v>301533</v>
      </c>
      <c r="G312" s="91">
        <f>G313</f>
        <v>301533</v>
      </c>
      <c r="H312" s="91">
        <f>H313</f>
        <v>0</v>
      </c>
      <c r="I312" s="167">
        <f t="shared" si="4"/>
        <v>97.268709677419352</v>
      </c>
      <c r="J312" s="287"/>
      <c r="K312" s="287"/>
      <c r="L312" s="287"/>
      <c r="M312" s="309"/>
    </row>
    <row r="313" spans="1:13" ht="18.75" customHeight="1">
      <c r="A313" s="6"/>
      <c r="B313" s="191"/>
      <c r="C313" s="8" t="s">
        <v>68</v>
      </c>
      <c r="D313" s="11" t="s">
        <v>127</v>
      </c>
      <c r="E313" s="108">
        <v>310000</v>
      </c>
      <c r="F313" s="108">
        <v>301533</v>
      </c>
      <c r="G313" s="95">
        <f>F313</f>
        <v>301533</v>
      </c>
      <c r="H313" s="95"/>
      <c r="I313" s="248">
        <f t="shared" si="4"/>
        <v>97.268709677419352</v>
      </c>
      <c r="J313" s="287"/>
      <c r="K313" s="287"/>
      <c r="L313" s="287"/>
      <c r="M313" s="309"/>
    </row>
    <row r="314" spans="1:13" ht="18.75" customHeight="1">
      <c r="A314" s="6"/>
      <c r="B314" s="191"/>
      <c r="C314" s="14"/>
      <c r="D314" s="11" t="s">
        <v>170</v>
      </c>
      <c r="E314" s="108"/>
      <c r="F314" s="108"/>
      <c r="G314" s="95"/>
      <c r="H314" s="95"/>
      <c r="I314" s="249"/>
      <c r="J314" s="287"/>
      <c r="K314" s="287"/>
      <c r="L314" s="287"/>
      <c r="M314" s="309"/>
    </row>
    <row r="315" spans="1:13" ht="18.75" customHeight="1" thickBot="1">
      <c r="A315" s="6"/>
      <c r="B315" s="191"/>
      <c r="C315" s="14"/>
      <c r="D315" s="74" t="s">
        <v>180</v>
      </c>
      <c r="E315" s="108"/>
      <c r="F315" s="108"/>
      <c r="G315" s="95"/>
      <c r="H315" s="95"/>
      <c r="I315" s="249"/>
      <c r="J315" s="287"/>
      <c r="K315" s="287"/>
      <c r="L315" s="287"/>
      <c r="M315" s="309"/>
    </row>
    <row r="316" spans="1:13" ht="81.75" customHeight="1">
      <c r="A316" s="65"/>
      <c r="B316" s="194" t="s">
        <v>324</v>
      </c>
      <c r="C316" s="338"/>
      <c r="D316" s="430" t="s">
        <v>356</v>
      </c>
      <c r="E316" s="107">
        <f>E317</f>
        <v>36410</v>
      </c>
      <c r="F316" s="107">
        <f>F317</f>
        <v>37712</v>
      </c>
      <c r="G316" s="91">
        <f>G317</f>
        <v>37712</v>
      </c>
      <c r="H316" s="91">
        <f>H317</f>
        <v>0</v>
      </c>
      <c r="I316" s="211">
        <v>0</v>
      </c>
      <c r="J316" s="287"/>
      <c r="K316" s="287"/>
      <c r="L316" s="287"/>
      <c r="M316" s="309"/>
    </row>
    <row r="317" spans="1:13" ht="18.75" customHeight="1">
      <c r="A317" s="65"/>
      <c r="B317" s="325"/>
      <c r="C317" s="429" t="s">
        <v>68</v>
      </c>
      <c r="D317" s="428" t="s">
        <v>127</v>
      </c>
      <c r="E317" s="431">
        <v>36410</v>
      </c>
      <c r="F317" s="208">
        <v>37712</v>
      </c>
      <c r="G317" s="207">
        <f>F317</f>
        <v>37712</v>
      </c>
      <c r="H317" s="207"/>
      <c r="I317" s="248">
        <v>0</v>
      </c>
      <c r="J317" s="287"/>
      <c r="K317" s="287"/>
      <c r="L317" s="287"/>
      <c r="M317" s="309"/>
    </row>
    <row r="318" spans="1:13" ht="18.75" customHeight="1">
      <c r="A318" s="65"/>
      <c r="B318" s="187"/>
      <c r="C318" s="426"/>
      <c r="D318" s="11" t="s">
        <v>170</v>
      </c>
      <c r="E318" s="322"/>
      <c r="F318" s="322"/>
      <c r="G318" s="94"/>
      <c r="H318" s="94"/>
      <c r="I318" s="167"/>
      <c r="J318" s="287"/>
      <c r="K318" s="287"/>
      <c r="L318" s="287"/>
      <c r="M318" s="309"/>
    </row>
    <row r="319" spans="1:13" ht="18.75" customHeight="1">
      <c r="A319" s="79"/>
      <c r="B319" s="195"/>
      <c r="C319" s="261"/>
      <c r="D319" s="183" t="s">
        <v>180</v>
      </c>
      <c r="E319" s="97"/>
      <c r="F319" s="97"/>
      <c r="G319" s="92"/>
      <c r="H319" s="92"/>
      <c r="I319" s="323"/>
      <c r="J319" s="287"/>
      <c r="K319" s="287"/>
      <c r="L319" s="287"/>
      <c r="M319" s="309"/>
    </row>
    <row r="320" spans="1:13" ht="18.75" customHeight="1" thickBot="1">
      <c r="A320" s="427" t="s">
        <v>44</v>
      </c>
      <c r="B320" s="89"/>
      <c r="C320" s="262"/>
      <c r="D320" s="31" t="s">
        <v>45</v>
      </c>
      <c r="E320" s="263">
        <f>SUM(E336,E344,E340,E331,E321)</f>
        <v>1585089.53</v>
      </c>
      <c r="F320" s="263">
        <f>SUM(F336,F344,F340,F331,F321)</f>
        <v>1598748</v>
      </c>
      <c r="G320" s="263">
        <f>SUM(G336,G344,G340,G331,G321)</f>
        <v>1508570</v>
      </c>
      <c r="H320" s="263">
        <f>SUM(H336,H344,H340,H331,H321)</f>
        <v>90178</v>
      </c>
      <c r="I320" s="252">
        <f>F320*100/E320</f>
        <v>100.86168445008907</v>
      </c>
      <c r="J320" s="287"/>
      <c r="K320" s="287"/>
      <c r="L320" s="287"/>
      <c r="M320" s="308"/>
    </row>
    <row r="321" spans="1:13" ht="18.75" customHeight="1">
      <c r="A321" s="294"/>
      <c r="B321" s="276" t="s">
        <v>216</v>
      </c>
      <c r="C321" s="297"/>
      <c r="D321" s="274" t="s">
        <v>357</v>
      </c>
      <c r="E321" s="275">
        <f>SUM(E322:E330)</f>
        <v>1184970</v>
      </c>
      <c r="F321" s="275">
        <f>SUM(F322:F330)</f>
        <v>1412400</v>
      </c>
      <c r="G321" s="275">
        <f>SUM(G322:G330)</f>
        <v>1412400</v>
      </c>
      <c r="H321" s="275">
        <f>SUM(H322:H330)</f>
        <v>0</v>
      </c>
      <c r="I321" s="253">
        <f>F321*100/E321</f>
        <v>119.19289095926479</v>
      </c>
      <c r="J321" s="287"/>
      <c r="K321" s="287"/>
      <c r="L321" s="287"/>
      <c r="M321" s="308"/>
    </row>
    <row r="322" spans="1:13" ht="18.75" customHeight="1">
      <c r="A322" s="294"/>
      <c r="B322" s="295"/>
      <c r="C322" s="30" t="s">
        <v>108</v>
      </c>
      <c r="D322" s="11" t="s">
        <v>163</v>
      </c>
      <c r="E322" s="296">
        <v>1172770</v>
      </c>
      <c r="F322" s="296">
        <v>1400200</v>
      </c>
      <c r="G322" s="296">
        <f>F322</f>
        <v>1400200</v>
      </c>
      <c r="H322" s="296"/>
      <c r="I322" s="280">
        <f>F322*100/E322</f>
        <v>119.392549263709</v>
      </c>
      <c r="J322" s="287"/>
      <c r="K322" s="287"/>
      <c r="L322" s="287"/>
      <c r="M322" s="308"/>
    </row>
    <row r="323" spans="1:13" ht="18.75" customHeight="1">
      <c r="A323" s="294"/>
      <c r="B323" s="295"/>
      <c r="C323" s="66"/>
      <c r="D323" s="5" t="s">
        <v>58</v>
      </c>
      <c r="E323" s="324"/>
      <c r="F323" s="324"/>
      <c r="G323" s="324"/>
      <c r="H323" s="324"/>
      <c r="I323" s="317"/>
      <c r="J323" s="287"/>
      <c r="K323" s="287"/>
      <c r="L323" s="287"/>
      <c r="M323" s="308"/>
    </row>
    <row r="324" spans="1:13" ht="18.75" customHeight="1">
      <c r="A324" s="294"/>
      <c r="B324" s="295"/>
      <c r="C324" s="12" t="s">
        <v>276</v>
      </c>
      <c r="D324" s="328" t="s">
        <v>298</v>
      </c>
      <c r="E324" s="393">
        <v>5400</v>
      </c>
      <c r="F324" s="393">
        <v>5400</v>
      </c>
      <c r="G324" s="393">
        <f>F324</f>
        <v>5400</v>
      </c>
      <c r="H324" s="393"/>
      <c r="I324" s="278">
        <f>F324*100/E324</f>
        <v>100</v>
      </c>
      <c r="J324" s="287"/>
      <c r="K324" s="287"/>
      <c r="L324" s="287"/>
      <c r="M324" s="308"/>
    </row>
    <row r="325" spans="1:13" ht="18.75" customHeight="1">
      <c r="A325" s="294"/>
      <c r="B325" s="295"/>
      <c r="C325" s="7"/>
      <c r="D325" s="5" t="s">
        <v>286</v>
      </c>
      <c r="E325" s="324"/>
      <c r="F325" s="324"/>
      <c r="G325" s="324"/>
      <c r="H325" s="324"/>
      <c r="I325" s="280"/>
      <c r="J325" s="287"/>
      <c r="K325" s="287"/>
      <c r="L325" s="287"/>
      <c r="M325" s="308"/>
    </row>
    <row r="326" spans="1:13" ht="18.75" customHeight="1">
      <c r="A326" s="294"/>
      <c r="B326" s="295"/>
      <c r="C326" s="8"/>
      <c r="D326" s="11" t="s">
        <v>235</v>
      </c>
      <c r="E326" s="296">
        <v>100</v>
      </c>
      <c r="F326" s="296">
        <v>100</v>
      </c>
      <c r="G326" s="296">
        <f>F326</f>
        <v>100</v>
      </c>
      <c r="H326" s="296"/>
      <c r="I326" s="278">
        <f>F326*100/E326</f>
        <v>100</v>
      </c>
      <c r="J326" s="287"/>
      <c r="K326" s="287"/>
      <c r="L326" s="287"/>
      <c r="M326" s="308"/>
    </row>
    <row r="327" spans="1:13" ht="18.75" customHeight="1">
      <c r="A327" s="294"/>
      <c r="B327" s="295"/>
      <c r="C327" s="8"/>
      <c r="D327" s="11" t="s">
        <v>178</v>
      </c>
      <c r="E327" s="296"/>
      <c r="F327" s="296"/>
      <c r="G327" s="296"/>
      <c r="H327" s="296"/>
      <c r="I327" s="280"/>
      <c r="J327" s="287"/>
      <c r="K327" s="287"/>
      <c r="L327" s="443"/>
      <c r="M327" s="308"/>
    </row>
    <row r="328" spans="1:13" ht="18.75" customHeight="1">
      <c r="A328" s="294"/>
      <c r="B328" s="295"/>
      <c r="C328" s="7" t="s">
        <v>66</v>
      </c>
      <c r="D328" s="5" t="s">
        <v>179</v>
      </c>
      <c r="E328" s="324"/>
      <c r="F328" s="324"/>
      <c r="G328" s="324"/>
      <c r="H328" s="324"/>
      <c r="I328" s="317"/>
      <c r="J328" s="287"/>
      <c r="K328" s="287"/>
      <c r="L328" s="287"/>
      <c r="M328" s="308"/>
    </row>
    <row r="329" spans="1:13" ht="18.75" customHeight="1">
      <c r="A329" s="294"/>
      <c r="B329" s="295"/>
      <c r="C329" s="29" t="s">
        <v>71</v>
      </c>
      <c r="D329" s="10" t="s">
        <v>232</v>
      </c>
      <c r="E329" s="468">
        <v>3000</v>
      </c>
      <c r="F329" s="468">
        <v>3000</v>
      </c>
      <c r="G329" s="468">
        <f>F329</f>
        <v>3000</v>
      </c>
      <c r="H329" s="468"/>
      <c r="I329" s="469">
        <f>F329*100/E329</f>
        <v>100</v>
      </c>
      <c r="J329" s="287"/>
      <c r="K329" s="287"/>
      <c r="L329" s="287"/>
      <c r="M329" s="308"/>
    </row>
    <row r="330" spans="1:13" ht="18.75" customHeight="1" thickBot="1">
      <c r="A330" s="294"/>
      <c r="B330" s="295"/>
      <c r="C330" s="38" t="s">
        <v>63</v>
      </c>
      <c r="D330" s="39" t="s">
        <v>299</v>
      </c>
      <c r="E330" s="296">
        <v>3700</v>
      </c>
      <c r="F330" s="296">
        <v>3700</v>
      </c>
      <c r="G330" s="296">
        <f>F330</f>
        <v>3700</v>
      </c>
      <c r="H330" s="296"/>
      <c r="I330" s="470">
        <f>F330*100/E330</f>
        <v>100</v>
      </c>
      <c r="J330" s="287"/>
      <c r="K330" s="287"/>
      <c r="L330" s="287"/>
      <c r="M330" s="308"/>
    </row>
    <row r="331" spans="1:13" ht="18.75" customHeight="1">
      <c r="A331" s="271"/>
      <c r="B331" s="276" t="s">
        <v>209</v>
      </c>
      <c r="C331" s="273"/>
      <c r="D331" s="274" t="s">
        <v>210</v>
      </c>
      <c r="E331" s="275">
        <f>SUM(E332:E335)</f>
        <v>44450</v>
      </c>
      <c r="F331" s="275">
        <f>SUM(F332:F335)</f>
        <v>15050</v>
      </c>
      <c r="G331" s="275">
        <f>SUM(G332:G335)</f>
        <v>15050</v>
      </c>
      <c r="H331" s="275">
        <f>SUM(H332:H335)</f>
        <v>0</v>
      </c>
      <c r="I331" s="253">
        <f>F331*100/E331</f>
        <v>33.85826771653543</v>
      </c>
      <c r="J331" s="287"/>
      <c r="K331" s="287"/>
      <c r="L331" s="287"/>
      <c r="M331" s="308"/>
    </row>
    <row r="332" spans="1:13" ht="18.75" customHeight="1">
      <c r="A332" s="271"/>
      <c r="B332" s="272"/>
      <c r="C332" s="8"/>
      <c r="D332" s="11" t="s">
        <v>235</v>
      </c>
      <c r="E332" s="277">
        <v>50</v>
      </c>
      <c r="F332" s="277">
        <v>50</v>
      </c>
      <c r="G332" s="277">
        <f>F332</f>
        <v>50</v>
      </c>
      <c r="H332" s="277"/>
      <c r="I332" s="278">
        <f>F332*100/E332</f>
        <v>100</v>
      </c>
      <c r="J332" s="287"/>
      <c r="K332" s="287"/>
      <c r="L332" s="287"/>
      <c r="M332" s="308"/>
    </row>
    <row r="333" spans="1:13" ht="18.75" customHeight="1">
      <c r="A333" s="271"/>
      <c r="B333" s="272"/>
      <c r="C333" s="8"/>
      <c r="D333" s="11" t="s">
        <v>178</v>
      </c>
      <c r="E333" s="279"/>
      <c r="F333" s="279"/>
      <c r="G333" s="279"/>
      <c r="H333" s="279"/>
      <c r="I333" s="280"/>
      <c r="J333" s="287"/>
      <c r="K333" s="287"/>
      <c r="L333" s="287"/>
      <c r="M333" s="308"/>
    </row>
    <row r="334" spans="1:13" ht="18.75" customHeight="1">
      <c r="A334" s="271"/>
      <c r="B334" s="272"/>
      <c r="C334" s="7" t="s">
        <v>66</v>
      </c>
      <c r="D334" s="5" t="s">
        <v>179</v>
      </c>
      <c r="E334" s="394"/>
      <c r="F334" s="394"/>
      <c r="G334" s="394"/>
      <c r="H334" s="394"/>
      <c r="I334" s="317"/>
      <c r="J334" s="287"/>
      <c r="K334" s="287"/>
      <c r="L334" s="287"/>
      <c r="M334" s="308"/>
    </row>
    <row r="335" spans="1:13" ht="18.75" customHeight="1" thickBot="1">
      <c r="A335" s="271"/>
      <c r="B335" s="284"/>
      <c r="C335" s="38" t="s">
        <v>63</v>
      </c>
      <c r="D335" s="39" t="s">
        <v>299</v>
      </c>
      <c r="E335" s="396">
        <v>44400</v>
      </c>
      <c r="F335" s="396">
        <v>15000</v>
      </c>
      <c r="G335" s="285">
        <f>F335</f>
        <v>15000</v>
      </c>
      <c r="H335" s="396"/>
      <c r="I335" s="286">
        <f t="shared" ref="I335:I340" si="5">F335*100/E335</f>
        <v>33.783783783783782</v>
      </c>
      <c r="J335" s="287"/>
      <c r="K335" s="287"/>
      <c r="L335" s="287"/>
      <c r="M335" s="308"/>
    </row>
    <row r="336" spans="1:13" ht="18.75" customHeight="1">
      <c r="A336" s="6"/>
      <c r="B336" s="173" t="s">
        <v>50</v>
      </c>
      <c r="C336" s="49"/>
      <c r="D336" s="41" t="s">
        <v>236</v>
      </c>
      <c r="E336" s="157">
        <f>SUM(E337:E339)</f>
        <v>26120</v>
      </c>
      <c r="F336" s="157">
        <f>SUM(F337:F339)</f>
        <v>26120</v>
      </c>
      <c r="G336" s="395">
        <f>SUM(G337:G339)</f>
        <v>26120</v>
      </c>
      <c r="H336" s="157">
        <f>SUM(H338:H339)</f>
        <v>0</v>
      </c>
      <c r="I336" s="253">
        <f t="shared" si="5"/>
        <v>100</v>
      </c>
      <c r="J336" s="287"/>
      <c r="K336" s="287"/>
      <c r="L336" s="287"/>
      <c r="M336" s="309"/>
    </row>
    <row r="337" spans="1:13" ht="18.75" customHeight="1">
      <c r="A337" s="6"/>
      <c r="B337" s="325"/>
      <c r="C337" s="7" t="s">
        <v>67</v>
      </c>
      <c r="D337" s="10" t="s">
        <v>220</v>
      </c>
      <c r="E337" s="203">
        <v>25000</v>
      </c>
      <c r="F337" s="203">
        <v>25000</v>
      </c>
      <c r="G337" s="204">
        <f>F337</f>
        <v>25000</v>
      </c>
      <c r="H337" s="203"/>
      <c r="I337" s="255">
        <f t="shared" si="5"/>
        <v>100</v>
      </c>
      <c r="J337" s="287"/>
      <c r="K337" s="287"/>
      <c r="L337" s="287"/>
      <c r="M337" s="309"/>
    </row>
    <row r="338" spans="1:13" ht="18.75" customHeight="1">
      <c r="A338" s="6"/>
      <c r="B338" s="187"/>
      <c r="C338" s="29" t="s">
        <v>64</v>
      </c>
      <c r="D338" s="10" t="s">
        <v>55</v>
      </c>
      <c r="E338" s="159">
        <v>400</v>
      </c>
      <c r="F338" s="159">
        <v>400</v>
      </c>
      <c r="G338" s="125">
        <f>F338</f>
        <v>400</v>
      </c>
      <c r="H338" s="93"/>
      <c r="I338" s="255">
        <f t="shared" si="5"/>
        <v>100</v>
      </c>
      <c r="J338" s="287"/>
      <c r="K338" s="287"/>
      <c r="L338" s="287"/>
      <c r="M338" s="308"/>
    </row>
    <row r="339" spans="1:13" ht="18.75" customHeight="1" thickBot="1">
      <c r="A339" s="6"/>
      <c r="B339" s="187"/>
      <c r="C339" s="339" t="s">
        <v>63</v>
      </c>
      <c r="D339" s="340" t="s">
        <v>10</v>
      </c>
      <c r="E339" s="118">
        <v>720</v>
      </c>
      <c r="F339" s="118">
        <v>720</v>
      </c>
      <c r="G339" s="132">
        <f>F339</f>
        <v>720</v>
      </c>
      <c r="H339" s="95"/>
      <c r="I339" s="341">
        <f t="shared" si="5"/>
        <v>100</v>
      </c>
      <c r="J339" s="287"/>
      <c r="K339" s="287"/>
      <c r="L339" s="287"/>
      <c r="M339" s="308"/>
    </row>
    <row r="340" spans="1:13" ht="18.75" customHeight="1">
      <c r="A340" s="6"/>
      <c r="B340" s="196" t="s">
        <v>167</v>
      </c>
      <c r="C340" s="172"/>
      <c r="D340" s="175" t="s">
        <v>188</v>
      </c>
      <c r="E340" s="176">
        <f>SUM(E342:E343)</f>
        <v>34346.410000000003</v>
      </c>
      <c r="F340" s="176">
        <f>SUM(F342:F343)</f>
        <v>35000</v>
      </c>
      <c r="G340" s="342">
        <f>SUM(G342:G343)</f>
        <v>35000</v>
      </c>
      <c r="H340" s="176">
        <f>SUM(H342:H343)</f>
        <v>0</v>
      </c>
      <c r="I340" s="254">
        <f t="shared" si="5"/>
        <v>101.90293541595759</v>
      </c>
      <c r="J340" s="287"/>
      <c r="K340" s="287"/>
      <c r="L340" s="287"/>
      <c r="M340" s="308"/>
    </row>
    <row r="341" spans="1:13" ht="18.75" customHeight="1">
      <c r="A341" s="6"/>
      <c r="B341" s="173"/>
      <c r="C341" s="174"/>
      <c r="D341" s="68" t="s">
        <v>189</v>
      </c>
      <c r="E341" s="157"/>
      <c r="F341" s="157"/>
      <c r="G341" s="146"/>
      <c r="H341" s="103"/>
      <c r="I341" s="253"/>
      <c r="J341" s="287"/>
      <c r="K341" s="287"/>
      <c r="L341" s="287"/>
      <c r="M341" s="308"/>
    </row>
    <row r="342" spans="1:13" ht="18.75" customHeight="1">
      <c r="A342" s="6"/>
      <c r="B342" s="187"/>
      <c r="C342" s="29" t="s">
        <v>64</v>
      </c>
      <c r="D342" s="10" t="s">
        <v>55</v>
      </c>
      <c r="E342" s="159">
        <v>31346.41</v>
      </c>
      <c r="F342" s="159">
        <v>32000</v>
      </c>
      <c r="G342" s="125">
        <f>F342</f>
        <v>32000</v>
      </c>
      <c r="H342" s="93"/>
      <c r="I342" s="241">
        <f>F342*100/E342</f>
        <v>102.08505535402618</v>
      </c>
      <c r="J342" s="287"/>
      <c r="K342" s="304"/>
      <c r="L342" s="304"/>
      <c r="M342" s="308"/>
    </row>
    <row r="343" spans="1:13" ht="18.75" customHeight="1" thickBot="1">
      <c r="A343" s="6"/>
      <c r="B343" s="187"/>
      <c r="C343" s="7" t="s">
        <v>63</v>
      </c>
      <c r="D343" s="340" t="s">
        <v>10</v>
      </c>
      <c r="E343" s="117">
        <v>3000</v>
      </c>
      <c r="F343" s="117">
        <v>3000</v>
      </c>
      <c r="G343" s="92">
        <f>F343</f>
        <v>3000</v>
      </c>
      <c r="H343" s="92"/>
      <c r="I343" s="241">
        <f>F343*100/E343</f>
        <v>100</v>
      </c>
      <c r="J343" s="287"/>
      <c r="K343" s="304"/>
      <c r="L343" s="304"/>
      <c r="M343" s="308"/>
    </row>
    <row r="344" spans="1:13" ht="18.75" customHeight="1">
      <c r="A344" s="6"/>
      <c r="B344" s="194" t="s">
        <v>162</v>
      </c>
      <c r="C344" s="46"/>
      <c r="D344" s="52" t="s">
        <v>42</v>
      </c>
      <c r="E344" s="107">
        <f>SUM(E345:E355)</f>
        <v>295203.12</v>
      </c>
      <c r="F344" s="107">
        <f>SUM(F345:F355)</f>
        <v>110178</v>
      </c>
      <c r="G344" s="107">
        <f>SUM(G345:G355)</f>
        <v>20000</v>
      </c>
      <c r="H344" s="107">
        <f>SUM(H345:H355)</f>
        <v>90178</v>
      </c>
      <c r="I344" s="238">
        <f>F344*100/E344</f>
        <v>37.322776263340309</v>
      </c>
      <c r="J344" s="287"/>
      <c r="K344" s="287"/>
      <c r="L344" s="287"/>
      <c r="M344" s="308"/>
    </row>
    <row r="345" spans="1:13" ht="18.75" customHeight="1">
      <c r="A345" s="6"/>
      <c r="B345" s="197"/>
      <c r="C345" s="8" t="s">
        <v>69</v>
      </c>
      <c r="D345" s="11" t="s">
        <v>239</v>
      </c>
      <c r="E345" s="182">
        <v>5473.12</v>
      </c>
      <c r="F345" s="182">
        <v>0</v>
      </c>
      <c r="G345" s="208">
        <f>F345</f>
        <v>0</v>
      </c>
      <c r="H345" s="182"/>
      <c r="I345" s="244">
        <f t="shared" ref="I345:I350" si="6">F345*100/E345</f>
        <v>0</v>
      </c>
      <c r="J345" s="287"/>
      <c r="K345" s="287"/>
      <c r="L345" s="287"/>
      <c r="M345" s="308"/>
    </row>
    <row r="346" spans="1:13" ht="18.75" customHeight="1">
      <c r="A346" s="6"/>
      <c r="B346" s="197"/>
      <c r="C346" s="66"/>
      <c r="D346" s="5" t="s">
        <v>238</v>
      </c>
      <c r="E346" s="203"/>
      <c r="F346" s="203"/>
      <c r="G346" s="204"/>
      <c r="H346" s="203"/>
      <c r="I346" s="245"/>
      <c r="J346" s="287"/>
      <c r="K346" s="287"/>
      <c r="L346" s="287"/>
      <c r="M346" s="308"/>
    </row>
    <row r="347" spans="1:13" ht="18.75" customHeight="1">
      <c r="A347" s="6"/>
      <c r="B347" s="197"/>
      <c r="C347" s="8" t="s">
        <v>130</v>
      </c>
      <c r="D347" s="11" t="s">
        <v>129</v>
      </c>
      <c r="E347" s="118">
        <v>18120</v>
      </c>
      <c r="F347" s="343">
        <v>20000</v>
      </c>
      <c r="G347" s="129">
        <f>F347</f>
        <v>20000</v>
      </c>
      <c r="H347" s="129"/>
      <c r="I347" s="244">
        <f t="shared" si="6"/>
        <v>110.37527593818984</v>
      </c>
      <c r="J347" s="287"/>
      <c r="K347" s="287"/>
      <c r="L347" s="287"/>
      <c r="M347" s="308"/>
    </row>
    <row r="348" spans="1:13" ht="18.75" customHeight="1">
      <c r="A348" s="6"/>
      <c r="B348" s="197"/>
      <c r="C348" s="8"/>
      <c r="D348" s="11" t="s">
        <v>190</v>
      </c>
      <c r="E348" s="118"/>
      <c r="F348" s="155"/>
      <c r="G348" s="128"/>
      <c r="H348" s="95"/>
      <c r="I348" s="257"/>
      <c r="J348" s="287"/>
      <c r="K348" s="287"/>
      <c r="L348" s="287"/>
      <c r="M348" s="308"/>
    </row>
    <row r="349" spans="1:13" ht="18.75" customHeight="1">
      <c r="A349" s="6"/>
      <c r="B349" s="197"/>
      <c r="C349" s="7"/>
      <c r="D349" s="5" t="s">
        <v>191</v>
      </c>
      <c r="E349" s="117"/>
      <c r="F349" s="117"/>
      <c r="G349" s="123"/>
      <c r="H349" s="92"/>
      <c r="I349" s="245"/>
      <c r="J349" s="287"/>
      <c r="K349" s="287"/>
      <c r="L349" s="287"/>
      <c r="M349" s="308"/>
    </row>
    <row r="350" spans="1:13" ht="18.75" customHeight="1">
      <c r="A350" s="6"/>
      <c r="B350" s="197"/>
      <c r="C350" s="8" t="s">
        <v>268</v>
      </c>
      <c r="D350" s="11" t="s">
        <v>269</v>
      </c>
      <c r="E350" s="118">
        <v>218040</v>
      </c>
      <c r="F350" s="118">
        <v>38178</v>
      </c>
      <c r="G350" s="95"/>
      <c r="H350" s="95">
        <f>F350</f>
        <v>38178</v>
      </c>
      <c r="I350" s="244">
        <f t="shared" si="6"/>
        <v>17.509631260319207</v>
      </c>
      <c r="J350" s="287"/>
      <c r="K350" s="287"/>
      <c r="L350" s="287"/>
      <c r="M350" s="308"/>
    </row>
    <row r="351" spans="1:13" ht="18.75" customHeight="1">
      <c r="A351" s="6"/>
      <c r="B351" s="197"/>
      <c r="C351" s="8"/>
      <c r="D351" s="80" t="s">
        <v>270</v>
      </c>
      <c r="E351" s="118"/>
      <c r="F351" s="118"/>
      <c r="G351" s="95"/>
      <c r="H351" s="95"/>
      <c r="I351" s="257"/>
      <c r="J351" s="287"/>
      <c r="K351" s="287"/>
      <c r="L351" s="287"/>
      <c r="M351" s="308"/>
    </row>
    <row r="352" spans="1:13" ht="18.75" customHeight="1">
      <c r="A352" s="6"/>
      <c r="B352" s="197"/>
      <c r="C352" s="8"/>
      <c r="D352" s="80" t="s">
        <v>271</v>
      </c>
      <c r="E352" s="118"/>
      <c r="F352" s="118"/>
      <c r="G352" s="95"/>
      <c r="H352" s="95"/>
      <c r="I352" s="257"/>
      <c r="J352" s="287"/>
      <c r="K352" s="287"/>
      <c r="L352" s="287"/>
      <c r="M352" s="308"/>
    </row>
    <row r="353" spans="1:256" ht="18.75" customHeight="1">
      <c r="A353" s="6"/>
      <c r="B353" s="197"/>
      <c r="C353" s="7"/>
      <c r="D353" s="184" t="s">
        <v>272</v>
      </c>
      <c r="E353" s="117"/>
      <c r="F353" s="117"/>
      <c r="G353" s="92"/>
      <c r="H353" s="92"/>
      <c r="I353" s="245"/>
      <c r="J353" s="287"/>
      <c r="K353" s="287"/>
      <c r="L353" s="287"/>
      <c r="M353" s="308"/>
    </row>
    <row r="354" spans="1:256" ht="18.75" customHeight="1">
      <c r="A354" s="6"/>
      <c r="B354" s="197"/>
      <c r="C354" s="8" t="s">
        <v>192</v>
      </c>
      <c r="D354" s="11" t="s">
        <v>193</v>
      </c>
      <c r="E354" s="118">
        <v>53570</v>
      </c>
      <c r="F354" s="118">
        <v>52000</v>
      </c>
      <c r="G354" s="95"/>
      <c r="H354" s="95">
        <f>F354</f>
        <v>52000</v>
      </c>
      <c r="I354" s="244">
        <f>F354*100/E354</f>
        <v>97.069255180138143</v>
      </c>
      <c r="J354" s="287"/>
      <c r="K354" s="287"/>
      <c r="L354" s="287"/>
      <c r="M354" s="308"/>
    </row>
    <row r="355" spans="1:256" ht="18.75" customHeight="1">
      <c r="A355" s="44"/>
      <c r="B355" s="198"/>
      <c r="C355" s="7"/>
      <c r="D355" s="5" t="s">
        <v>194</v>
      </c>
      <c r="E355" s="117"/>
      <c r="F355" s="117"/>
      <c r="G355" s="92"/>
      <c r="H355" s="92"/>
      <c r="I355" s="245"/>
      <c r="J355" s="287"/>
      <c r="K355" s="287"/>
      <c r="L355" s="287"/>
      <c r="M355" s="308"/>
    </row>
    <row r="356" spans="1:256" ht="18.75" customHeight="1" thickBot="1">
      <c r="A356" s="58" t="s">
        <v>133</v>
      </c>
      <c r="B356" s="59"/>
      <c r="C356" s="22"/>
      <c r="D356" s="162" t="s">
        <v>135</v>
      </c>
      <c r="E356" s="106">
        <f>SUM(E357,)</f>
        <v>128754.3</v>
      </c>
      <c r="F356" s="106">
        <f>F357</f>
        <v>292300</v>
      </c>
      <c r="G356" s="106">
        <f>G357</f>
        <v>0</v>
      </c>
      <c r="H356" s="106">
        <f>H357</f>
        <v>292300</v>
      </c>
      <c r="I356" s="252">
        <f>F356*100/E356</f>
        <v>227.02154413483666</v>
      </c>
      <c r="J356" s="287"/>
      <c r="K356" s="287"/>
      <c r="L356" s="287"/>
      <c r="M356" s="308"/>
    </row>
    <row r="357" spans="1:256" ht="18.75" customHeight="1">
      <c r="A357" s="164"/>
      <c r="B357" s="160" t="s">
        <v>134</v>
      </c>
      <c r="C357" s="42"/>
      <c r="D357" s="163" t="s">
        <v>136</v>
      </c>
      <c r="E357" s="107">
        <f>SUM(E358:E362,)</f>
        <v>128754.3</v>
      </c>
      <c r="F357" s="107">
        <f>SUM(F358:F362,)</f>
        <v>292300</v>
      </c>
      <c r="G357" s="107">
        <f>SUM(G358:G362,)</f>
        <v>0</v>
      </c>
      <c r="H357" s="107">
        <f>SUM(H358:H362,)</f>
        <v>292300</v>
      </c>
      <c r="I357" s="238">
        <f>F357*100/E357</f>
        <v>227.02154413483666</v>
      </c>
      <c r="J357" s="287"/>
      <c r="K357" s="287"/>
      <c r="L357" s="287"/>
      <c r="M357" s="308"/>
    </row>
    <row r="358" spans="1:256" ht="18.75" customHeight="1">
      <c r="A358" s="65"/>
      <c r="B358" s="462"/>
      <c r="C358" s="456" t="s">
        <v>330</v>
      </c>
      <c r="D358" s="471" t="s">
        <v>331</v>
      </c>
      <c r="E358" s="203">
        <v>338.75</v>
      </c>
      <c r="F358" s="203">
        <v>0</v>
      </c>
      <c r="G358" s="203">
        <f>F358</f>
        <v>0</v>
      </c>
      <c r="H358" s="203"/>
      <c r="I358" s="241">
        <f>F358*100/E358</f>
        <v>0</v>
      </c>
      <c r="J358" s="287"/>
      <c r="K358" s="287"/>
      <c r="L358" s="287"/>
      <c r="M358" s="308"/>
    </row>
    <row r="359" spans="1:256" ht="18.75" customHeight="1">
      <c r="A359" s="65"/>
      <c r="B359" s="188"/>
      <c r="C359" s="8" t="s">
        <v>268</v>
      </c>
      <c r="D359" s="11" t="s">
        <v>269</v>
      </c>
      <c r="E359" s="118">
        <v>128415.55</v>
      </c>
      <c r="F359" s="118">
        <v>292300</v>
      </c>
      <c r="G359" s="118"/>
      <c r="H359" s="118">
        <f>F359</f>
        <v>292300</v>
      </c>
      <c r="I359" s="257">
        <f>F359*100/E359</f>
        <v>227.62040889907803</v>
      </c>
      <c r="J359" s="287"/>
      <c r="K359" s="287"/>
      <c r="L359" s="287"/>
      <c r="M359" s="308"/>
    </row>
    <row r="360" spans="1:256" ht="18.75" customHeight="1">
      <c r="A360" s="65"/>
      <c r="B360" s="188"/>
      <c r="C360" s="8"/>
      <c r="D360" s="80" t="s">
        <v>270</v>
      </c>
      <c r="E360" s="118"/>
      <c r="F360" s="118"/>
      <c r="G360" s="118"/>
      <c r="H360" s="118"/>
      <c r="I360" s="281"/>
      <c r="J360" s="287"/>
      <c r="K360" s="287"/>
      <c r="L360" s="287"/>
      <c r="M360" s="308"/>
    </row>
    <row r="361" spans="1:256" ht="18.75" customHeight="1">
      <c r="A361" s="65"/>
      <c r="B361" s="188"/>
      <c r="C361" s="8"/>
      <c r="D361" s="80" t="s">
        <v>271</v>
      </c>
      <c r="E361" s="118"/>
      <c r="F361" s="118"/>
      <c r="G361" s="118"/>
      <c r="H361" s="118"/>
      <c r="I361" s="281"/>
      <c r="J361" s="287"/>
      <c r="K361" s="287"/>
      <c r="L361" s="287"/>
      <c r="M361" s="308"/>
    </row>
    <row r="362" spans="1:256" ht="18.75" customHeight="1">
      <c r="A362" s="65"/>
      <c r="B362" s="188"/>
      <c r="C362" s="7"/>
      <c r="D362" s="184" t="s">
        <v>272</v>
      </c>
      <c r="E362" s="117"/>
      <c r="F362" s="117"/>
      <c r="G362" s="117"/>
      <c r="H362" s="117"/>
      <c r="I362" s="256"/>
      <c r="J362" s="287"/>
      <c r="K362" s="287"/>
      <c r="L362" s="287"/>
      <c r="M362" s="308"/>
    </row>
    <row r="363" spans="1:256" s="55" customFormat="1" ht="18.75" customHeight="1" thickBot="1">
      <c r="A363" s="433" t="s">
        <v>168</v>
      </c>
      <c r="B363" s="349"/>
      <c r="C363" s="434"/>
      <c r="D363" s="349" t="s">
        <v>196</v>
      </c>
      <c r="E363" s="435">
        <f>SUM(E364,)</f>
        <v>8000</v>
      </c>
      <c r="F363" s="435">
        <f>SUM(F364,)</f>
        <v>0</v>
      </c>
      <c r="G363" s="435">
        <f>SUM(G364,)</f>
        <v>0</v>
      </c>
      <c r="H363" s="435">
        <f>SUM(H364,)</f>
        <v>0</v>
      </c>
      <c r="I363" s="472">
        <f>F363*100/E363</f>
        <v>0</v>
      </c>
      <c r="J363" s="315"/>
      <c r="K363" s="316"/>
      <c r="L363" s="315"/>
      <c r="M363" s="316"/>
      <c r="N363" s="74"/>
      <c r="O363" s="75"/>
      <c r="P363" s="74"/>
      <c r="Q363" s="75"/>
      <c r="R363" s="74"/>
      <c r="S363" s="75"/>
      <c r="T363" s="74"/>
      <c r="U363" s="75"/>
      <c r="V363" s="74"/>
      <c r="W363" s="75"/>
      <c r="X363" s="74"/>
      <c r="Y363" s="75"/>
      <c r="Z363" s="74"/>
      <c r="AA363" s="75"/>
      <c r="AB363" s="74"/>
      <c r="AC363" s="75"/>
      <c r="AD363" s="74"/>
      <c r="AE363" s="75"/>
      <c r="AF363" s="74"/>
      <c r="AG363" s="75"/>
      <c r="AH363" s="74"/>
      <c r="AI363" s="75"/>
      <c r="AJ363" s="74"/>
      <c r="AK363" s="75"/>
      <c r="AL363" s="74"/>
      <c r="AM363" s="75"/>
      <c r="AN363" s="74"/>
      <c r="AO363" s="75"/>
      <c r="AP363" s="74"/>
      <c r="AQ363" s="75"/>
      <c r="AR363" s="74"/>
      <c r="AS363" s="75"/>
      <c r="AT363" s="74"/>
      <c r="AU363" s="75"/>
      <c r="AV363" s="74"/>
      <c r="AW363" s="75"/>
      <c r="AX363" s="74"/>
      <c r="AY363" s="75"/>
      <c r="AZ363" s="74"/>
      <c r="BA363" s="75"/>
      <c r="BB363" s="74"/>
      <c r="BC363" s="75"/>
      <c r="BD363" s="74"/>
      <c r="BE363" s="75"/>
      <c r="BF363" s="74"/>
      <c r="BG363" s="75"/>
      <c r="BH363" s="74"/>
      <c r="BI363" s="75"/>
      <c r="BJ363" s="74"/>
      <c r="BK363" s="75"/>
      <c r="BL363" s="74"/>
      <c r="BM363" s="75"/>
      <c r="BN363" s="74"/>
      <c r="BO363" s="75"/>
      <c r="BP363" s="74"/>
      <c r="BQ363" s="75"/>
      <c r="BR363" s="74"/>
      <c r="BS363" s="75"/>
      <c r="BT363" s="74"/>
      <c r="BU363" s="75"/>
      <c r="BV363" s="74"/>
      <c r="BW363" s="75"/>
      <c r="BX363" s="74"/>
      <c r="BY363" s="75"/>
      <c r="BZ363" s="74"/>
      <c r="CA363" s="75"/>
      <c r="CB363" s="74"/>
      <c r="CC363" s="75"/>
      <c r="CD363" s="74"/>
      <c r="CE363" s="75"/>
      <c r="CF363" s="74"/>
      <c r="CG363" s="75"/>
      <c r="CH363" s="74"/>
      <c r="CI363" s="75"/>
      <c r="CJ363" s="74"/>
      <c r="CK363" s="75"/>
      <c r="CL363" s="74"/>
      <c r="CM363" s="75"/>
      <c r="CN363" s="74"/>
      <c r="CO363" s="75"/>
      <c r="CP363" s="74"/>
      <c r="CQ363" s="75"/>
      <c r="CR363" s="74"/>
      <c r="CS363" s="75"/>
      <c r="CT363" s="74"/>
      <c r="CU363" s="75"/>
      <c r="CV363" s="74"/>
      <c r="CW363" s="75"/>
      <c r="CX363" s="74"/>
      <c r="CY363" s="75"/>
      <c r="CZ363" s="74"/>
      <c r="DA363" s="75"/>
      <c r="DB363" s="74"/>
      <c r="DC363" s="75"/>
      <c r="DD363" s="74"/>
      <c r="DE363" s="75"/>
      <c r="DF363" s="74"/>
      <c r="DG363" s="75"/>
      <c r="DH363" s="74"/>
      <c r="DI363" s="75"/>
      <c r="DJ363" s="74"/>
      <c r="DK363" s="75"/>
      <c r="DL363" s="74"/>
      <c r="DM363" s="75"/>
      <c r="DN363" s="74"/>
      <c r="DO363" s="75"/>
      <c r="DP363" s="74"/>
      <c r="DQ363" s="75"/>
      <c r="DR363" s="74"/>
      <c r="DS363" s="75"/>
      <c r="DT363" s="74"/>
      <c r="DU363" s="75"/>
      <c r="DV363" s="74"/>
      <c r="DW363" s="75"/>
      <c r="DX363" s="74"/>
      <c r="DY363" s="75"/>
      <c r="DZ363" s="74"/>
      <c r="EA363" s="75"/>
      <c r="EB363" s="74"/>
      <c r="EC363" s="75"/>
      <c r="ED363" s="74"/>
      <c r="EE363" s="75"/>
      <c r="EF363" s="74"/>
      <c r="EG363" s="75"/>
      <c r="EH363" s="74"/>
      <c r="EI363" s="75"/>
      <c r="EJ363" s="74"/>
      <c r="EK363" s="75"/>
      <c r="EL363" s="74"/>
      <c r="EM363" s="75"/>
      <c r="EN363" s="74"/>
      <c r="EO363" s="75"/>
      <c r="EP363" s="74"/>
      <c r="EQ363" s="75"/>
      <c r="ER363" s="74"/>
      <c r="ES363" s="75"/>
      <c r="ET363" s="74"/>
      <c r="EU363" s="75"/>
      <c r="EV363" s="74"/>
      <c r="EW363" s="75"/>
      <c r="EX363" s="74"/>
      <c r="EY363" s="75"/>
      <c r="EZ363" s="74"/>
      <c r="FA363" s="75"/>
      <c r="FB363" s="74"/>
      <c r="FC363" s="75"/>
      <c r="FD363" s="74"/>
      <c r="FE363" s="75"/>
      <c r="FF363" s="74"/>
      <c r="FG363" s="75"/>
      <c r="FH363" s="74"/>
      <c r="FI363" s="75"/>
      <c r="FJ363" s="74"/>
      <c r="FK363" s="75"/>
      <c r="FL363" s="74"/>
      <c r="FM363" s="75"/>
      <c r="FN363" s="74"/>
      <c r="FO363" s="75"/>
      <c r="FP363" s="74"/>
      <c r="FQ363" s="75"/>
      <c r="FR363" s="74"/>
      <c r="FS363" s="75"/>
      <c r="FT363" s="74"/>
      <c r="FU363" s="75"/>
      <c r="FV363" s="74"/>
      <c r="FW363" s="75"/>
      <c r="FX363" s="74"/>
      <c r="FY363" s="75"/>
      <c r="FZ363" s="74"/>
      <c r="GA363" s="75"/>
      <c r="GB363" s="74"/>
      <c r="GC363" s="75"/>
      <c r="GD363" s="74"/>
      <c r="GE363" s="75"/>
      <c r="GF363" s="74"/>
      <c r="GG363" s="75"/>
      <c r="GH363" s="74"/>
      <c r="GI363" s="75"/>
      <c r="GJ363" s="74"/>
      <c r="GK363" s="75"/>
      <c r="GL363" s="74"/>
      <c r="GM363" s="75"/>
      <c r="GN363" s="74"/>
      <c r="GO363" s="75"/>
      <c r="GP363" s="74"/>
      <c r="GQ363" s="75"/>
      <c r="GR363" s="74"/>
      <c r="GS363" s="75"/>
      <c r="GT363" s="74"/>
      <c r="GU363" s="75"/>
      <c r="GV363" s="74"/>
      <c r="GW363" s="75"/>
      <c r="GX363" s="74"/>
      <c r="GY363" s="75"/>
      <c r="GZ363" s="74"/>
      <c r="HA363" s="75"/>
      <c r="HB363" s="74"/>
      <c r="HC363" s="75"/>
      <c r="HD363" s="74"/>
      <c r="HE363" s="75"/>
      <c r="HF363" s="74"/>
      <c r="HG363" s="75"/>
      <c r="HH363" s="74"/>
      <c r="HI363" s="75"/>
      <c r="HJ363" s="74"/>
      <c r="HK363" s="75"/>
      <c r="HL363" s="74"/>
      <c r="HM363" s="75"/>
      <c r="HN363" s="74"/>
      <c r="HO363" s="75"/>
      <c r="HP363" s="74"/>
      <c r="HQ363" s="75"/>
      <c r="HR363" s="74"/>
      <c r="HS363" s="75"/>
      <c r="HT363" s="74"/>
      <c r="HU363" s="75"/>
      <c r="HV363" s="74"/>
      <c r="HW363" s="75"/>
      <c r="HX363" s="74"/>
      <c r="HY363" s="75"/>
      <c r="HZ363" s="74"/>
      <c r="IA363" s="75"/>
      <c r="IB363" s="74"/>
      <c r="IC363" s="75"/>
      <c r="ID363" s="74"/>
      <c r="IE363" s="75"/>
      <c r="IF363" s="74"/>
      <c r="IG363" s="75"/>
      <c r="IH363" s="74"/>
      <c r="II363" s="75"/>
      <c r="IJ363" s="74"/>
      <c r="IK363" s="75"/>
      <c r="IL363" s="74"/>
      <c r="IM363" s="75"/>
      <c r="IN363" s="74"/>
      <c r="IO363" s="75"/>
      <c r="IP363" s="74"/>
      <c r="IQ363" s="75"/>
      <c r="IR363" s="74"/>
      <c r="IS363" s="75"/>
      <c r="IT363" s="74"/>
      <c r="IU363" s="75"/>
      <c r="IV363" s="74"/>
    </row>
    <row r="364" spans="1:256" s="55" customFormat="1" ht="18.75" customHeight="1">
      <c r="A364" s="165"/>
      <c r="B364" s="364">
        <v>92605</v>
      </c>
      <c r="C364" s="365"/>
      <c r="D364" s="68" t="s">
        <v>237</v>
      </c>
      <c r="E364" s="366">
        <f>SUM(E365:E367)</f>
        <v>8000</v>
      </c>
      <c r="F364" s="366">
        <f>SUM(F365:F367)</f>
        <v>0</v>
      </c>
      <c r="G364" s="366">
        <f>SUM(G365:G365)</f>
        <v>0</v>
      </c>
      <c r="H364" s="366">
        <f>SUM(H365:H365)</f>
        <v>0</v>
      </c>
      <c r="I364" s="253">
        <v>0</v>
      </c>
      <c r="J364" s="315"/>
      <c r="K364" s="316"/>
      <c r="L364" s="315"/>
      <c r="M364" s="316"/>
      <c r="N364" s="74"/>
      <c r="O364" s="75"/>
      <c r="P364" s="74"/>
      <c r="Q364" s="75"/>
      <c r="R364" s="74"/>
      <c r="S364" s="75"/>
      <c r="T364" s="74"/>
      <c r="U364" s="75"/>
      <c r="V364" s="74"/>
      <c r="W364" s="75"/>
      <c r="X364" s="74"/>
      <c r="Y364" s="75"/>
      <c r="Z364" s="74"/>
      <c r="AA364" s="75"/>
      <c r="AB364" s="74"/>
      <c r="AC364" s="75"/>
      <c r="AD364" s="74"/>
      <c r="AE364" s="75"/>
      <c r="AF364" s="74"/>
      <c r="AG364" s="75"/>
      <c r="AH364" s="74"/>
      <c r="AI364" s="75"/>
      <c r="AJ364" s="74"/>
      <c r="AK364" s="75"/>
      <c r="AL364" s="74"/>
      <c r="AM364" s="75"/>
      <c r="AN364" s="74"/>
      <c r="AO364" s="75"/>
      <c r="AP364" s="74"/>
      <c r="AQ364" s="75"/>
      <c r="AR364" s="74"/>
      <c r="AS364" s="75"/>
      <c r="AT364" s="74"/>
      <c r="AU364" s="75"/>
      <c r="AV364" s="74"/>
      <c r="AW364" s="75"/>
      <c r="AX364" s="74"/>
      <c r="AY364" s="75"/>
      <c r="AZ364" s="74"/>
      <c r="BA364" s="75"/>
      <c r="BB364" s="74"/>
      <c r="BC364" s="75"/>
      <c r="BD364" s="74"/>
      <c r="BE364" s="75"/>
      <c r="BF364" s="74"/>
      <c r="BG364" s="75"/>
      <c r="BH364" s="74"/>
      <c r="BI364" s="75"/>
      <c r="BJ364" s="74"/>
      <c r="BK364" s="75"/>
      <c r="BL364" s="74"/>
      <c r="BM364" s="75"/>
      <c r="BN364" s="74"/>
      <c r="BO364" s="75"/>
      <c r="BP364" s="74"/>
      <c r="BQ364" s="75"/>
      <c r="BR364" s="74"/>
      <c r="BS364" s="75"/>
      <c r="BT364" s="74"/>
      <c r="BU364" s="75"/>
      <c r="BV364" s="74"/>
      <c r="BW364" s="75"/>
      <c r="BX364" s="74"/>
      <c r="BY364" s="75"/>
      <c r="BZ364" s="74"/>
      <c r="CA364" s="75"/>
      <c r="CB364" s="74"/>
      <c r="CC364" s="75"/>
      <c r="CD364" s="74"/>
      <c r="CE364" s="75"/>
      <c r="CF364" s="74"/>
      <c r="CG364" s="75"/>
      <c r="CH364" s="74"/>
      <c r="CI364" s="75"/>
      <c r="CJ364" s="74"/>
      <c r="CK364" s="75"/>
      <c r="CL364" s="74"/>
      <c r="CM364" s="75"/>
      <c r="CN364" s="74"/>
      <c r="CO364" s="75"/>
      <c r="CP364" s="74"/>
      <c r="CQ364" s="75"/>
      <c r="CR364" s="74"/>
      <c r="CS364" s="75"/>
      <c r="CT364" s="74"/>
      <c r="CU364" s="75"/>
      <c r="CV364" s="74"/>
      <c r="CW364" s="75"/>
      <c r="CX364" s="74"/>
      <c r="CY364" s="75"/>
      <c r="CZ364" s="74"/>
      <c r="DA364" s="75"/>
      <c r="DB364" s="74"/>
      <c r="DC364" s="75"/>
      <c r="DD364" s="74"/>
      <c r="DE364" s="75"/>
      <c r="DF364" s="74"/>
      <c r="DG364" s="75"/>
      <c r="DH364" s="74"/>
      <c r="DI364" s="75"/>
      <c r="DJ364" s="74"/>
      <c r="DK364" s="75"/>
      <c r="DL364" s="74"/>
      <c r="DM364" s="75"/>
      <c r="DN364" s="74"/>
      <c r="DO364" s="75"/>
      <c r="DP364" s="74"/>
      <c r="DQ364" s="75"/>
      <c r="DR364" s="74"/>
      <c r="DS364" s="75"/>
      <c r="DT364" s="74"/>
      <c r="DU364" s="75"/>
      <c r="DV364" s="74"/>
      <c r="DW364" s="75"/>
      <c r="DX364" s="74"/>
      <c r="DY364" s="75"/>
      <c r="DZ364" s="74"/>
      <c r="EA364" s="75"/>
      <c r="EB364" s="74"/>
      <c r="EC364" s="75"/>
      <c r="ED364" s="74"/>
      <c r="EE364" s="75"/>
      <c r="EF364" s="74"/>
      <c r="EG364" s="75"/>
      <c r="EH364" s="74"/>
      <c r="EI364" s="75"/>
      <c r="EJ364" s="74"/>
      <c r="EK364" s="75"/>
      <c r="EL364" s="74"/>
      <c r="EM364" s="75"/>
      <c r="EN364" s="74"/>
      <c r="EO364" s="75"/>
      <c r="EP364" s="74"/>
      <c r="EQ364" s="75"/>
      <c r="ER364" s="74"/>
      <c r="ES364" s="75"/>
      <c r="ET364" s="74"/>
      <c r="EU364" s="75"/>
      <c r="EV364" s="74"/>
      <c r="EW364" s="75"/>
      <c r="EX364" s="74"/>
      <c r="EY364" s="75"/>
      <c r="EZ364" s="74"/>
      <c r="FA364" s="75"/>
      <c r="FB364" s="74"/>
      <c r="FC364" s="75"/>
      <c r="FD364" s="74"/>
      <c r="FE364" s="75"/>
      <c r="FF364" s="74"/>
      <c r="FG364" s="75"/>
      <c r="FH364" s="74"/>
      <c r="FI364" s="75"/>
      <c r="FJ364" s="74"/>
      <c r="FK364" s="75"/>
      <c r="FL364" s="74"/>
      <c r="FM364" s="75"/>
      <c r="FN364" s="74"/>
      <c r="FO364" s="75"/>
      <c r="FP364" s="74"/>
      <c r="FQ364" s="75"/>
      <c r="FR364" s="74"/>
      <c r="FS364" s="75"/>
      <c r="FT364" s="74"/>
      <c r="FU364" s="75"/>
      <c r="FV364" s="74"/>
      <c r="FW364" s="75"/>
      <c r="FX364" s="74"/>
      <c r="FY364" s="75"/>
      <c r="FZ364" s="74"/>
      <c r="GA364" s="75"/>
      <c r="GB364" s="74"/>
      <c r="GC364" s="75"/>
      <c r="GD364" s="74"/>
      <c r="GE364" s="75"/>
      <c r="GF364" s="74"/>
      <c r="GG364" s="75"/>
      <c r="GH364" s="74"/>
      <c r="GI364" s="75"/>
      <c r="GJ364" s="74"/>
      <c r="GK364" s="75"/>
      <c r="GL364" s="74"/>
      <c r="GM364" s="75"/>
      <c r="GN364" s="74"/>
      <c r="GO364" s="75"/>
      <c r="GP364" s="74"/>
      <c r="GQ364" s="75"/>
      <c r="GR364" s="74"/>
      <c r="GS364" s="75"/>
      <c r="GT364" s="74"/>
      <c r="GU364" s="75"/>
      <c r="GV364" s="74"/>
      <c r="GW364" s="75"/>
      <c r="GX364" s="74"/>
      <c r="GY364" s="75"/>
      <c r="GZ364" s="74"/>
      <c r="HA364" s="75"/>
      <c r="HB364" s="74"/>
      <c r="HC364" s="75"/>
      <c r="HD364" s="74"/>
      <c r="HE364" s="75"/>
      <c r="HF364" s="74"/>
      <c r="HG364" s="75"/>
      <c r="HH364" s="74"/>
      <c r="HI364" s="75"/>
      <c r="HJ364" s="74"/>
      <c r="HK364" s="75"/>
      <c r="HL364" s="74"/>
      <c r="HM364" s="75"/>
      <c r="HN364" s="74"/>
      <c r="HO364" s="75"/>
      <c r="HP364" s="74"/>
      <c r="HQ364" s="75"/>
      <c r="HR364" s="74"/>
      <c r="HS364" s="75"/>
      <c r="HT364" s="74"/>
      <c r="HU364" s="75"/>
      <c r="HV364" s="74"/>
      <c r="HW364" s="75"/>
      <c r="HX364" s="74"/>
      <c r="HY364" s="75"/>
      <c r="HZ364" s="74"/>
      <c r="IA364" s="75"/>
      <c r="IB364" s="74"/>
      <c r="IC364" s="75"/>
      <c r="ID364" s="74"/>
      <c r="IE364" s="75"/>
      <c r="IF364" s="74"/>
      <c r="IG364" s="75"/>
      <c r="IH364" s="74"/>
      <c r="II364" s="75"/>
      <c r="IJ364" s="74"/>
      <c r="IK364" s="75"/>
      <c r="IL364" s="74"/>
      <c r="IM364" s="75"/>
      <c r="IN364" s="74"/>
      <c r="IO364" s="75"/>
      <c r="IP364" s="74"/>
      <c r="IQ364" s="75"/>
      <c r="IR364" s="74"/>
      <c r="IS364" s="75"/>
      <c r="IT364" s="74"/>
      <c r="IU364" s="75"/>
      <c r="IV364" s="74"/>
    </row>
    <row r="365" spans="1:256" s="55" customFormat="1" ht="18.75" customHeight="1">
      <c r="A365" s="329"/>
      <c r="B365" s="330"/>
      <c r="C365" s="371" t="s">
        <v>346</v>
      </c>
      <c r="D365" s="328" t="s">
        <v>347</v>
      </c>
      <c r="E365" s="331">
        <v>8000</v>
      </c>
      <c r="F365" s="96">
        <v>0</v>
      </c>
      <c r="G365" s="332">
        <f>F365</f>
        <v>0</v>
      </c>
      <c r="H365" s="96"/>
      <c r="I365" s="244">
        <f>F365*100/E365</f>
        <v>0</v>
      </c>
      <c r="J365" s="315"/>
      <c r="K365" s="316"/>
      <c r="L365" s="315"/>
      <c r="M365" s="316"/>
      <c r="N365" s="74"/>
      <c r="O365" s="75"/>
      <c r="P365" s="74"/>
      <c r="Q365" s="75"/>
      <c r="R365" s="74"/>
      <c r="S365" s="75"/>
      <c r="T365" s="74"/>
      <c r="U365" s="75"/>
      <c r="V365" s="74"/>
      <c r="W365" s="75"/>
      <c r="X365" s="74"/>
      <c r="Y365" s="75"/>
      <c r="Z365" s="74"/>
      <c r="AA365" s="75"/>
      <c r="AB365" s="74"/>
      <c r="AC365" s="75"/>
      <c r="AD365" s="74"/>
      <c r="AE365" s="75"/>
      <c r="AF365" s="74"/>
      <c r="AG365" s="75"/>
      <c r="AH365" s="74"/>
      <c r="AI365" s="75"/>
      <c r="AJ365" s="74"/>
      <c r="AK365" s="75"/>
      <c r="AL365" s="74"/>
      <c r="AM365" s="75"/>
      <c r="AN365" s="74"/>
      <c r="AO365" s="75"/>
      <c r="AP365" s="74"/>
      <c r="AQ365" s="75"/>
      <c r="AR365" s="74"/>
      <c r="AS365" s="75"/>
      <c r="AT365" s="74"/>
      <c r="AU365" s="75"/>
      <c r="AV365" s="74"/>
      <c r="AW365" s="75"/>
      <c r="AX365" s="74"/>
      <c r="AY365" s="75"/>
      <c r="AZ365" s="74"/>
      <c r="BA365" s="75"/>
      <c r="BB365" s="74"/>
      <c r="BC365" s="75"/>
      <c r="BD365" s="74"/>
      <c r="BE365" s="75"/>
      <c r="BF365" s="74"/>
      <c r="BG365" s="75"/>
      <c r="BH365" s="74"/>
      <c r="BI365" s="75"/>
      <c r="BJ365" s="74"/>
      <c r="BK365" s="75"/>
      <c r="BL365" s="74"/>
      <c r="BM365" s="75"/>
      <c r="BN365" s="74"/>
      <c r="BO365" s="75"/>
      <c r="BP365" s="74"/>
      <c r="BQ365" s="75"/>
      <c r="BR365" s="74"/>
      <c r="BS365" s="75"/>
      <c r="BT365" s="74"/>
      <c r="BU365" s="75"/>
      <c r="BV365" s="74"/>
      <c r="BW365" s="75"/>
      <c r="BX365" s="74"/>
      <c r="BY365" s="75"/>
      <c r="BZ365" s="74"/>
      <c r="CA365" s="75"/>
      <c r="CB365" s="74"/>
      <c r="CC365" s="75"/>
      <c r="CD365" s="74"/>
      <c r="CE365" s="75"/>
      <c r="CF365" s="74"/>
      <c r="CG365" s="75"/>
      <c r="CH365" s="74"/>
      <c r="CI365" s="75"/>
      <c r="CJ365" s="74"/>
      <c r="CK365" s="75"/>
      <c r="CL365" s="74"/>
      <c r="CM365" s="75"/>
      <c r="CN365" s="74"/>
      <c r="CO365" s="75"/>
      <c r="CP365" s="74"/>
      <c r="CQ365" s="75"/>
      <c r="CR365" s="74"/>
      <c r="CS365" s="75"/>
      <c r="CT365" s="74"/>
      <c r="CU365" s="75"/>
      <c r="CV365" s="74"/>
      <c r="CW365" s="75"/>
      <c r="CX365" s="74"/>
      <c r="CY365" s="75"/>
      <c r="CZ365" s="74"/>
      <c r="DA365" s="75"/>
      <c r="DB365" s="74"/>
      <c r="DC365" s="75"/>
      <c r="DD365" s="74"/>
      <c r="DE365" s="75"/>
      <c r="DF365" s="74"/>
      <c r="DG365" s="75"/>
      <c r="DH365" s="74"/>
      <c r="DI365" s="75"/>
      <c r="DJ365" s="74"/>
      <c r="DK365" s="75"/>
      <c r="DL365" s="74"/>
      <c r="DM365" s="75"/>
      <c r="DN365" s="74"/>
      <c r="DO365" s="75"/>
      <c r="DP365" s="74"/>
      <c r="DQ365" s="75"/>
      <c r="DR365" s="74"/>
      <c r="DS365" s="75"/>
      <c r="DT365" s="74"/>
      <c r="DU365" s="75"/>
      <c r="DV365" s="74"/>
      <c r="DW365" s="75"/>
      <c r="DX365" s="74"/>
      <c r="DY365" s="75"/>
      <c r="DZ365" s="74"/>
      <c r="EA365" s="75"/>
      <c r="EB365" s="74"/>
      <c r="EC365" s="75"/>
      <c r="ED365" s="74"/>
      <c r="EE365" s="75"/>
      <c r="EF365" s="74"/>
      <c r="EG365" s="75"/>
      <c r="EH365" s="74"/>
      <c r="EI365" s="75"/>
      <c r="EJ365" s="74"/>
      <c r="EK365" s="75"/>
      <c r="EL365" s="74"/>
      <c r="EM365" s="75"/>
      <c r="EN365" s="74"/>
      <c r="EO365" s="75"/>
      <c r="EP365" s="74"/>
      <c r="EQ365" s="75"/>
      <c r="ER365" s="74"/>
      <c r="ES365" s="75"/>
      <c r="ET365" s="74"/>
      <c r="EU365" s="75"/>
      <c r="EV365" s="74"/>
      <c r="EW365" s="75"/>
      <c r="EX365" s="74"/>
      <c r="EY365" s="75"/>
      <c r="EZ365" s="74"/>
      <c r="FA365" s="75"/>
      <c r="FB365" s="74"/>
      <c r="FC365" s="75"/>
      <c r="FD365" s="74"/>
      <c r="FE365" s="75"/>
      <c r="FF365" s="74"/>
      <c r="FG365" s="75"/>
      <c r="FH365" s="74"/>
      <c r="FI365" s="75"/>
      <c r="FJ365" s="74"/>
      <c r="FK365" s="75"/>
      <c r="FL365" s="74"/>
      <c r="FM365" s="75"/>
      <c r="FN365" s="74"/>
      <c r="FO365" s="75"/>
      <c r="FP365" s="74"/>
      <c r="FQ365" s="75"/>
      <c r="FR365" s="74"/>
      <c r="FS365" s="75"/>
      <c r="FT365" s="74"/>
      <c r="FU365" s="75"/>
      <c r="FV365" s="74"/>
      <c r="FW365" s="75"/>
      <c r="FX365" s="74"/>
      <c r="FY365" s="75"/>
      <c r="FZ365" s="74"/>
      <c r="GA365" s="75"/>
      <c r="GB365" s="74"/>
      <c r="GC365" s="75"/>
      <c r="GD365" s="74"/>
      <c r="GE365" s="75"/>
      <c r="GF365" s="74"/>
      <c r="GG365" s="75"/>
      <c r="GH365" s="74"/>
      <c r="GI365" s="75"/>
      <c r="GJ365" s="74"/>
      <c r="GK365" s="75"/>
      <c r="GL365" s="74"/>
      <c r="GM365" s="75"/>
      <c r="GN365" s="74"/>
      <c r="GO365" s="75"/>
      <c r="GP365" s="74"/>
      <c r="GQ365" s="75"/>
      <c r="GR365" s="74"/>
      <c r="GS365" s="75"/>
      <c r="GT365" s="74"/>
      <c r="GU365" s="75"/>
      <c r="GV365" s="74"/>
      <c r="GW365" s="75"/>
      <c r="GX365" s="74"/>
      <c r="GY365" s="75"/>
      <c r="GZ365" s="74"/>
      <c r="HA365" s="75"/>
      <c r="HB365" s="74"/>
      <c r="HC365" s="75"/>
      <c r="HD365" s="74"/>
      <c r="HE365" s="75"/>
      <c r="HF365" s="74"/>
      <c r="HG365" s="75"/>
      <c r="HH365" s="74"/>
      <c r="HI365" s="75"/>
      <c r="HJ365" s="74"/>
      <c r="HK365" s="75"/>
      <c r="HL365" s="74"/>
      <c r="HM365" s="75"/>
      <c r="HN365" s="74"/>
      <c r="HO365" s="75"/>
      <c r="HP365" s="74"/>
      <c r="HQ365" s="75"/>
      <c r="HR365" s="74"/>
      <c r="HS365" s="75"/>
      <c r="HT365" s="74"/>
      <c r="HU365" s="75"/>
      <c r="HV365" s="74"/>
      <c r="HW365" s="75"/>
      <c r="HX365" s="74"/>
      <c r="HY365" s="75"/>
      <c r="HZ365" s="74"/>
      <c r="IA365" s="75"/>
      <c r="IB365" s="74"/>
      <c r="IC365" s="75"/>
      <c r="ID365" s="74"/>
      <c r="IE365" s="75"/>
      <c r="IF365" s="74"/>
      <c r="IG365" s="75"/>
      <c r="IH365" s="74"/>
      <c r="II365" s="75"/>
      <c r="IJ365" s="74"/>
      <c r="IK365" s="75"/>
      <c r="IL365" s="74"/>
      <c r="IM365" s="75"/>
      <c r="IN365" s="74"/>
      <c r="IO365" s="75"/>
      <c r="IP365" s="74"/>
      <c r="IQ365" s="75"/>
      <c r="IR365" s="74"/>
      <c r="IS365" s="75"/>
      <c r="IT365" s="74"/>
      <c r="IU365" s="75"/>
      <c r="IV365" s="74"/>
    </row>
    <row r="366" spans="1:256" s="55" customFormat="1" ht="18.75" customHeight="1">
      <c r="A366" s="165"/>
      <c r="B366" s="330"/>
      <c r="C366" s="371"/>
      <c r="D366" s="11" t="s">
        <v>349</v>
      </c>
      <c r="E366" s="108"/>
      <c r="F366" s="95"/>
      <c r="G366" s="473"/>
      <c r="H366" s="95"/>
      <c r="I366" s="257"/>
      <c r="J366" s="315"/>
      <c r="K366" s="316"/>
      <c r="L366" s="315"/>
      <c r="M366" s="316"/>
      <c r="N366" s="74"/>
      <c r="O366" s="75"/>
      <c r="P366" s="74"/>
      <c r="Q366" s="75"/>
      <c r="R366" s="74"/>
      <c r="S366" s="75"/>
      <c r="T366" s="74"/>
      <c r="U366" s="75"/>
      <c r="V366" s="74"/>
      <c r="W366" s="75"/>
      <c r="X366" s="74"/>
      <c r="Y366" s="75"/>
      <c r="Z366" s="74"/>
      <c r="AA366" s="75"/>
      <c r="AB366" s="74"/>
      <c r="AC366" s="75"/>
      <c r="AD366" s="74"/>
      <c r="AE366" s="75"/>
      <c r="AF366" s="74"/>
      <c r="AG366" s="75"/>
      <c r="AH366" s="74"/>
      <c r="AI366" s="75"/>
      <c r="AJ366" s="74"/>
      <c r="AK366" s="75"/>
      <c r="AL366" s="74"/>
      <c r="AM366" s="75"/>
      <c r="AN366" s="74"/>
      <c r="AO366" s="75"/>
      <c r="AP366" s="74"/>
      <c r="AQ366" s="75"/>
      <c r="AR366" s="74"/>
      <c r="AS366" s="75"/>
      <c r="AT366" s="74"/>
      <c r="AU366" s="75"/>
      <c r="AV366" s="74"/>
      <c r="AW366" s="75"/>
      <c r="AX366" s="74"/>
      <c r="AY366" s="75"/>
      <c r="AZ366" s="74"/>
      <c r="BA366" s="75"/>
      <c r="BB366" s="74"/>
      <c r="BC366" s="75"/>
      <c r="BD366" s="74"/>
      <c r="BE366" s="75"/>
      <c r="BF366" s="74"/>
      <c r="BG366" s="75"/>
      <c r="BH366" s="74"/>
      <c r="BI366" s="75"/>
      <c r="BJ366" s="74"/>
      <c r="BK366" s="75"/>
      <c r="BL366" s="74"/>
      <c r="BM366" s="75"/>
      <c r="BN366" s="74"/>
      <c r="BO366" s="75"/>
      <c r="BP366" s="74"/>
      <c r="BQ366" s="75"/>
      <c r="BR366" s="74"/>
      <c r="BS366" s="75"/>
      <c r="BT366" s="74"/>
      <c r="BU366" s="75"/>
      <c r="BV366" s="74"/>
      <c r="BW366" s="75"/>
      <c r="BX366" s="74"/>
      <c r="BY366" s="75"/>
      <c r="BZ366" s="74"/>
      <c r="CA366" s="75"/>
      <c r="CB366" s="74"/>
      <c r="CC366" s="75"/>
      <c r="CD366" s="74"/>
      <c r="CE366" s="75"/>
      <c r="CF366" s="74"/>
      <c r="CG366" s="75"/>
      <c r="CH366" s="74"/>
      <c r="CI366" s="75"/>
      <c r="CJ366" s="74"/>
      <c r="CK366" s="75"/>
      <c r="CL366" s="74"/>
      <c r="CM366" s="75"/>
      <c r="CN366" s="74"/>
      <c r="CO366" s="75"/>
      <c r="CP366" s="74"/>
      <c r="CQ366" s="75"/>
      <c r="CR366" s="74"/>
      <c r="CS366" s="75"/>
      <c r="CT366" s="74"/>
      <c r="CU366" s="75"/>
      <c r="CV366" s="74"/>
      <c r="CW366" s="75"/>
      <c r="CX366" s="74"/>
      <c r="CY366" s="75"/>
      <c r="CZ366" s="74"/>
      <c r="DA366" s="75"/>
      <c r="DB366" s="74"/>
      <c r="DC366" s="75"/>
      <c r="DD366" s="74"/>
      <c r="DE366" s="75"/>
      <c r="DF366" s="74"/>
      <c r="DG366" s="75"/>
      <c r="DH366" s="74"/>
      <c r="DI366" s="75"/>
      <c r="DJ366" s="74"/>
      <c r="DK366" s="75"/>
      <c r="DL366" s="74"/>
      <c r="DM366" s="75"/>
      <c r="DN366" s="74"/>
      <c r="DO366" s="75"/>
      <c r="DP366" s="74"/>
      <c r="DQ366" s="75"/>
      <c r="DR366" s="74"/>
      <c r="DS366" s="75"/>
      <c r="DT366" s="74"/>
      <c r="DU366" s="75"/>
      <c r="DV366" s="74"/>
      <c r="DW366" s="75"/>
      <c r="DX366" s="74"/>
      <c r="DY366" s="75"/>
      <c r="DZ366" s="74"/>
      <c r="EA366" s="75"/>
      <c r="EB366" s="74"/>
      <c r="EC366" s="75"/>
      <c r="ED366" s="74"/>
      <c r="EE366" s="75"/>
      <c r="EF366" s="74"/>
      <c r="EG366" s="75"/>
      <c r="EH366" s="74"/>
      <c r="EI366" s="75"/>
      <c r="EJ366" s="74"/>
      <c r="EK366" s="75"/>
      <c r="EL366" s="74"/>
      <c r="EM366" s="75"/>
      <c r="EN366" s="74"/>
      <c r="EO366" s="75"/>
      <c r="EP366" s="74"/>
      <c r="EQ366" s="75"/>
      <c r="ER366" s="74"/>
      <c r="ES366" s="75"/>
      <c r="ET366" s="74"/>
      <c r="EU366" s="75"/>
      <c r="EV366" s="74"/>
      <c r="EW366" s="75"/>
      <c r="EX366" s="74"/>
      <c r="EY366" s="75"/>
      <c r="EZ366" s="74"/>
      <c r="FA366" s="75"/>
      <c r="FB366" s="74"/>
      <c r="FC366" s="75"/>
      <c r="FD366" s="74"/>
      <c r="FE366" s="75"/>
      <c r="FF366" s="74"/>
      <c r="FG366" s="75"/>
      <c r="FH366" s="74"/>
      <c r="FI366" s="75"/>
      <c r="FJ366" s="74"/>
      <c r="FK366" s="75"/>
      <c r="FL366" s="74"/>
      <c r="FM366" s="75"/>
      <c r="FN366" s="74"/>
      <c r="FO366" s="75"/>
      <c r="FP366" s="74"/>
      <c r="FQ366" s="75"/>
      <c r="FR366" s="74"/>
      <c r="FS366" s="75"/>
      <c r="FT366" s="74"/>
      <c r="FU366" s="75"/>
      <c r="FV366" s="74"/>
      <c r="FW366" s="75"/>
      <c r="FX366" s="74"/>
      <c r="FY366" s="75"/>
      <c r="FZ366" s="74"/>
      <c r="GA366" s="75"/>
      <c r="GB366" s="74"/>
      <c r="GC366" s="75"/>
      <c r="GD366" s="74"/>
      <c r="GE366" s="75"/>
      <c r="GF366" s="74"/>
      <c r="GG366" s="75"/>
      <c r="GH366" s="74"/>
      <c r="GI366" s="75"/>
      <c r="GJ366" s="74"/>
      <c r="GK366" s="75"/>
      <c r="GL366" s="74"/>
      <c r="GM366" s="75"/>
      <c r="GN366" s="74"/>
      <c r="GO366" s="75"/>
      <c r="GP366" s="74"/>
      <c r="GQ366" s="75"/>
      <c r="GR366" s="74"/>
      <c r="GS366" s="75"/>
      <c r="GT366" s="74"/>
      <c r="GU366" s="75"/>
      <c r="GV366" s="74"/>
      <c r="GW366" s="75"/>
      <c r="GX366" s="74"/>
      <c r="GY366" s="75"/>
      <c r="GZ366" s="74"/>
      <c r="HA366" s="75"/>
      <c r="HB366" s="74"/>
      <c r="HC366" s="75"/>
      <c r="HD366" s="74"/>
      <c r="HE366" s="75"/>
      <c r="HF366" s="74"/>
      <c r="HG366" s="75"/>
      <c r="HH366" s="74"/>
      <c r="HI366" s="75"/>
      <c r="HJ366" s="74"/>
      <c r="HK366" s="75"/>
      <c r="HL366" s="74"/>
      <c r="HM366" s="75"/>
      <c r="HN366" s="74"/>
      <c r="HO366" s="75"/>
      <c r="HP366" s="74"/>
      <c r="HQ366" s="75"/>
      <c r="HR366" s="74"/>
      <c r="HS366" s="75"/>
      <c r="HT366" s="74"/>
      <c r="HU366" s="75"/>
      <c r="HV366" s="74"/>
      <c r="HW366" s="75"/>
      <c r="HX366" s="74"/>
      <c r="HY366" s="75"/>
      <c r="HZ366" s="74"/>
      <c r="IA366" s="75"/>
      <c r="IB366" s="74"/>
      <c r="IC366" s="75"/>
      <c r="ID366" s="74"/>
      <c r="IE366" s="75"/>
      <c r="IF366" s="74"/>
      <c r="IG366" s="75"/>
      <c r="IH366" s="74"/>
      <c r="II366" s="75"/>
      <c r="IJ366" s="74"/>
      <c r="IK366" s="75"/>
      <c r="IL366" s="74"/>
      <c r="IM366" s="75"/>
      <c r="IN366" s="74"/>
      <c r="IO366" s="75"/>
      <c r="IP366" s="74"/>
      <c r="IQ366" s="75"/>
      <c r="IR366" s="74"/>
      <c r="IS366" s="75"/>
      <c r="IT366" s="74"/>
      <c r="IU366" s="75"/>
      <c r="IV366" s="74"/>
    </row>
    <row r="367" spans="1:256" s="55" customFormat="1" ht="18.75" customHeight="1">
      <c r="A367" s="333"/>
      <c r="B367" s="270"/>
      <c r="C367" s="66"/>
      <c r="D367" s="5" t="s">
        <v>348</v>
      </c>
      <c r="E367" s="97"/>
      <c r="F367" s="92"/>
      <c r="G367" s="177"/>
      <c r="H367" s="92"/>
      <c r="I367" s="257"/>
      <c r="J367" s="315"/>
      <c r="K367" s="316"/>
      <c r="L367" s="315"/>
      <c r="M367" s="316"/>
      <c r="N367" s="74"/>
      <c r="O367" s="75"/>
      <c r="P367" s="74"/>
      <c r="Q367" s="75"/>
      <c r="R367" s="74"/>
      <c r="S367" s="75"/>
      <c r="T367" s="74"/>
      <c r="U367" s="75"/>
      <c r="V367" s="74"/>
      <c r="W367" s="75"/>
      <c r="X367" s="74"/>
      <c r="Y367" s="75"/>
      <c r="Z367" s="74"/>
      <c r="AA367" s="75"/>
      <c r="AB367" s="74"/>
      <c r="AC367" s="75"/>
      <c r="AD367" s="74"/>
      <c r="AE367" s="75"/>
      <c r="AF367" s="74"/>
      <c r="AG367" s="75"/>
      <c r="AH367" s="74"/>
      <c r="AI367" s="75"/>
      <c r="AJ367" s="74"/>
      <c r="AK367" s="75"/>
      <c r="AL367" s="74"/>
      <c r="AM367" s="75"/>
      <c r="AN367" s="74"/>
      <c r="AO367" s="75"/>
      <c r="AP367" s="74"/>
      <c r="AQ367" s="75"/>
      <c r="AR367" s="74"/>
      <c r="AS367" s="75"/>
      <c r="AT367" s="74"/>
      <c r="AU367" s="75"/>
      <c r="AV367" s="74"/>
      <c r="AW367" s="75"/>
      <c r="AX367" s="74"/>
      <c r="AY367" s="75"/>
      <c r="AZ367" s="74"/>
      <c r="BA367" s="75"/>
      <c r="BB367" s="74"/>
      <c r="BC367" s="75"/>
      <c r="BD367" s="74"/>
      <c r="BE367" s="75"/>
      <c r="BF367" s="74"/>
      <c r="BG367" s="75"/>
      <c r="BH367" s="74"/>
      <c r="BI367" s="75"/>
      <c r="BJ367" s="74"/>
      <c r="BK367" s="75"/>
      <c r="BL367" s="74"/>
      <c r="BM367" s="75"/>
      <c r="BN367" s="74"/>
      <c r="BO367" s="75"/>
      <c r="BP367" s="74"/>
      <c r="BQ367" s="75"/>
      <c r="BR367" s="74"/>
      <c r="BS367" s="75"/>
      <c r="BT367" s="74"/>
      <c r="BU367" s="75"/>
      <c r="BV367" s="74"/>
      <c r="BW367" s="75"/>
      <c r="BX367" s="74"/>
      <c r="BY367" s="75"/>
      <c r="BZ367" s="74"/>
      <c r="CA367" s="75"/>
      <c r="CB367" s="74"/>
      <c r="CC367" s="75"/>
      <c r="CD367" s="74"/>
      <c r="CE367" s="75"/>
      <c r="CF367" s="74"/>
      <c r="CG367" s="75"/>
      <c r="CH367" s="74"/>
      <c r="CI367" s="75"/>
      <c r="CJ367" s="74"/>
      <c r="CK367" s="75"/>
      <c r="CL367" s="74"/>
      <c r="CM367" s="75"/>
      <c r="CN367" s="74"/>
      <c r="CO367" s="75"/>
      <c r="CP367" s="74"/>
      <c r="CQ367" s="75"/>
      <c r="CR367" s="74"/>
      <c r="CS367" s="75"/>
      <c r="CT367" s="74"/>
      <c r="CU367" s="75"/>
      <c r="CV367" s="74"/>
      <c r="CW367" s="75"/>
      <c r="CX367" s="74"/>
      <c r="CY367" s="75"/>
      <c r="CZ367" s="74"/>
      <c r="DA367" s="75"/>
      <c r="DB367" s="74"/>
      <c r="DC367" s="75"/>
      <c r="DD367" s="74"/>
      <c r="DE367" s="75"/>
      <c r="DF367" s="74"/>
      <c r="DG367" s="75"/>
      <c r="DH367" s="74"/>
      <c r="DI367" s="75"/>
      <c r="DJ367" s="74"/>
      <c r="DK367" s="75"/>
      <c r="DL367" s="74"/>
      <c r="DM367" s="75"/>
      <c r="DN367" s="74"/>
      <c r="DO367" s="75"/>
      <c r="DP367" s="74"/>
      <c r="DQ367" s="75"/>
      <c r="DR367" s="74"/>
      <c r="DS367" s="75"/>
      <c r="DT367" s="74"/>
      <c r="DU367" s="75"/>
      <c r="DV367" s="74"/>
      <c r="DW367" s="75"/>
      <c r="DX367" s="74"/>
      <c r="DY367" s="75"/>
      <c r="DZ367" s="74"/>
      <c r="EA367" s="75"/>
      <c r="EB367" s="74"/>
      <c r="EC367" s="75"/>
      <c r="ED367" s="74"/>
      <c r="EE367" s="75"/>
      <c r="EF367" s="74"/>
      <c r="EG367" s="75"/>
      <c r="EH367" s="74"/>
      <c r="EI367" s="75"/>
      <c r="EJ367" s="74"/>
      <c r="EK367" s="75"/>
      <c r="EL367" s="74"/>
      <c r="EM367" s="75"/>
      <c r="EN367" s="74"/>
      <c r="EO367" s="75"/>
      <c r="EP367" s="74"/>
      <c r="EQ367" s="75"/>
      <c r="ER367" s="74"/>
      <c r="ES367" s="75"/>
      <c r="ET367" s="74"/>
      <c r="EU367" s="75"/>
      <c r="EV367" s="74"/>
      <c r="EW367" s="75"/>
      <c r="EX367" s="74"/>
      <c r="EY367" s="75"/>
      <c r="EZ367" s="74"/>
      <c r="FA367" s="75"/>
      <c r="FB367" s="74"/>
      <c r="FC367" s="75"/>
      <c r="FD367" s="74"/>
      <c r="FE367" s="75"/>
      <c r="FF367" s="74"/>
      <c r="FG367" s="75"/>
      <c r="FH367" s="74"/>
      <c r="FI367" s="75"/>
      <c r="FJ367" s="74"/>
      <c r="FK367" s="75"/>
      <c r="FL367" s="74"/>
      <c r="FM367" s="75"/>
      <c r="FN367" s="74"/>
      <c r="FO367" s="75"/>
      <c r="FP367" s="74"/>
      <c r="FQ367" s="75"/>
      <c r="FR367" s="74"/>
      <c r="FS367" s="75"/>
      <c r="FT367" s="74"/>
      <c r="FU367" s="75"/>
      <c r="FV367" s="74"/>
      <c r="FW367" s="75"/>
      <c r="FX367" s="74"/>
      <c r="FY367" s="75"/>
      <c r="FZ367" s="74"/>
      <c r="GA367" s="75"/>
      <c r="GB367" s="74"/>
      <c r="GC367" s="75"/>
      <c r="GD367" s="74"/>
      <c r="GE367" s="75"/>
      <c r="GF367" s="74"/>
      <c r="GG367" s="75"/>
      <c r="GH367" s="74"/>
      <c r="GI367" s="75"/>
      <c r="GJ367" s="74"/>
      <c r="GK367" s="75"/>
      <c r="GL367" s="74"/>
      <c r="GM367" s="75"/>
      <c r="GN367" s="74"/>
      <c r="GO367" s="75"/>
      <c r="GP367" s="74"/>
      <c r="GQ367" s="75"/>
      <c r="GR367" s="74"/>
      <c r="GS367" s="75"/>
      <c r="GT367" s="74"/>
      <c r="GU367" s="75"/>
      <c r="GV367" s="74"/>
      <c r="GW367" s="75"/>
      <c r="GX367" s="74"/>
      <c r="GY367" s="75"/>
      <c r="GZ367" s="74"/>
      <c r="HA367" s="75"/>
      <c r="HB367" s="74"/>
      <c r="HC367" s="75"/>
      <c r="HD367" s="74"/>
      <c r="HE367" s="75"/>
      <c r="HF367" s="74"/>
      <c r="HG367" s="75"/>
      <c r="HH367" s="74"/>
      <c r="HI367" s="75"/>
      <c r="HJ367" s="74"/>
      <c r="HK367" s="75"/>
      <c r="HL367" s="74"/>
      <c r="HM367" s="75"/>
      <c r="HN367" s="74"/>
      <c r="HO367" s="75"/>
      <c r="HP367" s="74"/>
      <c r="HQ367" s="75"/>
      <c r="HR367" s="74"/>
      <c r="HS367" s="75"/>
      <c r="HT367" s="74"/>
      <c r="HU367" s="75"/>
      <c r="HV367" s="74"/>
      <c r="HW367" s="75"/>
      <c r="HX367" s="74"/>
      <c r="HY367" s="75"/>
      <c r="HZ367" s="74"/>
      <c r="IA367" s="75"/>
      <c r="IB367" s="74"/>
      <c r="IC367" s="75"/>
      <c r="ID367" s="74"/>
      <c r="IE367" s="75"/>
      <c r="IF367" s="74"/>
      <c r="IG367" s="75"/>
      <c r="IH367" s="74"/>
      <c r="II367" s="75"/>
      <c r="IJ367" s="74"/>
      <c r="IK367" s="75"/>
      <c r="IL367" s="74"/>
      <c r="IM367" s="75"/>
      <c r="IN367" s="74"/>
      <c r="IO367" s="75"/>
      <c r="IP367" s="74"/>
      <c r="IQ367" s="75"/>
      <c r="IR367" s="74"/>
      <c r="IS367" s="75"/>
      <c r="IT367" s="74"/>
      <c r="IU367" s="75"/>
      <c r="IV367" s="74"/>
    </row>
    <row r="368" spans="1:256" ht="18.75" customHeight="1" thickBot="1">
      <c r="A368" s="504" t="s">
        <v>51</v>
      </c>
      <c r="B368" s="505"/>
      <c r="C368" s="505"/>
      <c r="D368" s="506"/>
      <c r="E368" s="209">
        <f>SUM(E13,E27,E49,E66,E72,E98,E125,E171,E184,E224,E320,E269,E356,E363,E33,E274,E118,E214,)</f>
        <v>40413859.659999996</v>
      </c>
      <c r="F368" s="209">
        <f>SUM(F13,F27,F49,F66,F72,F98,F125,F171,F184,F224,F320,F269,F356,F363,F33,F274,F118,F214,)</f>
        <v>42077043</v>
      </c>
      <c r="G368" s="209">
        <f>SUM(G13,G27,G49,G66,G72,G98,G125,G171,G184,G224,G320,G269,G356,G363,G33,G274,G118,G214,)</f>
        <v>37961105</v>
      </c>
      <c r="H368" s="209">
        <f>SUM(H13,H27,H49,H66,H72,H98,H125,H171,H184,H224,H320,H269,H356,H363,H33,H274,H118,H214,)</f>
        <v>4115938</v>
      </c>
      <c r="I368" s="367">
        <f>F368*100/E368</f>
        <v>104.11537862008798</v>
      </c>
      <c r="J368" s="406"/>
      <c r="K368" s="402"/>
      <c r="L368" s="402"/>
      <c r="M368" s="407"/>
    </row>
    <row r="369" spans="1:13" ht="18.75" customHeight="1">
      <c r="A369" s="414"/>
      <c r="B369" s="55"/>
      <c r="C369" s="55"/>
      <c r="D369" s="67" t="s">
        <v>52</v>
      </c>
      <c r="E369" s="119">
        <f>SUM(E370:E372)</f>
        <v>11034078.07</v>
      </c>
      <c r="F369" s="119">
        <f>SUM(F370:F372)</f>
        <v>13106044</v>
      </c>
      <c r="G369" s="119">
        <f>SUM(G370:G372)</f>
        <v>13106044</v>
      </c>
      <c r="H369" s="119">
        <f>SUM(H370:H372)</f>
        <v>0</v>
      </c>
      <c r="I369" s="158">
        <f>F369*100/E369</f>
        <v>118.77787991761055</v>
      </c>
      <c r="J369" s="313">
        <f>F369*100/$F$368</f>
        <v>31.147730604548425</v>
      </c>
      <c r="K369" s="305"/>
      <c r="L369" s="304"/>
      <c r="M369" s="309"/>
    </row>
    <row r="370" spans="1:13" ht="18.75" customHeight="1">
      <c r="A370" s="55"/>
      <c r="B370" s="55"/>
      <c r="C370" s="55"/>
      <c r="D370" s="72" t="s">
        <v>206</v>
      </c>
      <c r="E370" s="120">
        <f>SUM(E76,E103,E24,E249,E211,E309,E298,E113,E313,E317,E117,E107,)</f>
        <v>4405331.7200000007</v>
      </c>
      <c r="F370" s="120">
        <f>SUM(F76,F103,F24,F249,F211,F309,F298,F113,F313,F317,F117,F107,)</f>
        <v>3551279</v>
      </c>
      <c r="G370" s="120">
        <f>SUM(G76,G103,G24,G249,G211,G309,G298,G113,G313,G317,G117,G107,)</f>
        <v>3551279</v>
      </c>
      <c r="H370" s="120">
        <f>SUM(H76,H103,H24,H249,H211,H309,H298,H113,H313,H317,H117,H107,)</f>
        <v>0</v>
      </c>
      <c r="I370" s="298">
        <f>F370*100/E370</f>
        <v>80.613202948539808</v>
      </c>
      <c r="J370" s="335">
        <f>F370*100/$F$368</f>
        <v>8.4399443183305447</v>
      </c>
      <c r="K370" s="304"/>
      <c r="L370" s="156"/>
      <c r="M370" s="309"/>
    </row>
    <row r="371" spans="1:13" ht="18.75" customHeight="1">
      <c r="A371" s="55"/>
      <c r="B371" s="55"/>
      <c r="C371" s="55"/>
      <c r="D371" s="72" t="s">
        <v>207</v>
      </c>
      <c r="E371" s="121">
        <f>SUM(E178,E206,E236,E242,E254,E262,E267,E271,E191,)</f>
        <v>1753853.35</v>
      </c>
      <c r="F371" s="121">
        <f>SUM(F178,F206,F236,F242,F254,F262,F267,F271,F191,)</f>
        <v>1214416</v>
      </c>
      <c r="G371" s="121">
        <f>SUM(G178,G206,G236,G242,G254,G262,G267,G271,G191,)</f>
        <v>1214416</v>
      </c>
      <c r="H371" s="121">
        <f>SUM(H178,H206,H236,H242,H254,H262,H267,H271,H191,)</f>
        <v>0</v>
      </c>
      <c r="I371" s="298">
        <f>F371*100/E371</f>
        <v>69.242733436065222</v>
      </c>
      <c r="J371" s="335">
        <f t="shared" ref="J371:J381" si="7">F371*100/$F$368</f>
        <v>2.886172395717066</v>
      </c>
      <c r="K371" s="304"/>
      <c r="L371" s="156"/>
      <c r="M371" s="309"/>
    </row>
    <row r="372" spans="1:13" ht="18.75" customHeight="1">
      <c r="A372" s="55"/>
      <c r="B372" s="55"/>
      <c r="C372" s="55"/>
      <c r="D372" s="72" t="s">
        <v>251</v>
      </c>
      <c r="E372" s="345">
        <f>SUM(E280)</f>
        <v>4874893</v>
      </c>
      <c r="F372" s="345">
        <f>SUM(F280)</f>
        <v>8340349</v>
      </c>
      <c r="G372" s="345">
        <f>SUM(G280)</f>
        <v>8340349</v>
      </c>
      <c r="H372" s="345">
        <f>SUM(H280)</f>
        <v>0</v>
      </c>
      <c r="I372" s="400">
        <f t="shared" ref="I372:I378" si="8">F372*100/E372</f>
        <v>171.08783720996544</v>
      </c>
      <c r="J372" s="335"/>
      <c r="K372" s="304"/>
      <c r="L372" s="156"/>
      <c r="M372" s="309"/>
    </row>
    <row r="373" spans="1:13" ht="18.75" customHeight="1">
      <c r="A373" s="55"/>
      <c r="B373" s="55"/>
      <c r="C373" s="55"/>
      <c r="D373" s="32" t="s">
        <v>264</v>
      </c>
      <c r="E373" s="412">
        <f>SUM(E173,E175,E183)</f>
        <v>7293975</v>
      </c>
      <c r="F373" s="412">
        <f>SUM(F173,F175,F183)</f>
        <v>7802748</v>
      </c>
      <c r="G373" s="412">
        <f>SUM(G173,G175,G183)</f>
        <v>7802748</v>
      </c>
      <c r="H373" s="412">
        <f>SUM(H173,H175,H183)</f>
        <v>0</v>
      </c>
      <c r="I373" s="326">
        <f t="shared" si="8"/>
        <v>106.9752501208189</v>
      </c>
      <c r="J373" s="313">
        <f t="shared" si="7"/>
        <v>18.543955191908328</v>
      </c>
      <c r="K373" s="305"/>
      <c r="L373" s="304"/>
      <c r="M373" s="307"/>
    </row>
    <row r="374" spans="1:13" ht="18.75" customHeight="1">
      <c r="A374" s="55"/>
      <c r="B374" s="55"/>
      <c r="C374" s="55"/>
      <c r="D374" s="259" t="s">
        <v>265</v>
      </c>
      <c r="E374" s="475">
        <f>SUM(E15:E16,E22,E32,E35:E36,E45,E51:E62,E68,E71,E78,E80:E81,E88,E128:E129,E134:E143,E148:E159,E162:E165,E169:E170,E177,E188:E190,E204,E226,E228,E233,E240:E241,E244,E253,E256,E261,E265,E8,)</f>
        <v>18067387.359999999</v>
      </c>
      <c r="F374" s="475">
        <f>SUM(F15:F16,F22,F32,F35:F36,F45,F51:F62,F68,F71,F78,F80:F81,F88,F128:F129,F134:F143,F148:F159,F162:F165,F169:F170,F177,F188:F190,F204,F226,F228,F233,F240:F241,F244,F253,F256,F261,F265,F8,)</f>
        <v>17742059</v>
      </c>
      <c r="G374" s="475">
        <f>SUM(G15:G16,G22,G32,G35:G36,G45,G51:G62,G68,G71,G78,G80:G81,G88,G128:G129,G134:G143,G148:G159,G162:G165,G169:G170,G177,G188:G190,G204,G226,G228,G233,G240:G241,G244,G253,G256,G261,G265,G8,)</f>
        <v>16642059</v>
      </c>
      <c r="H374" s="475">
        <f>SUM(H15:H16,H22,H32,H35:H36,H45,H51:H62,H68,H71,H78,H80:H81,H88,H128:H129,H134:H143,H148:H159,H162:H165,H169:H170,H177,H188:H190,H204,H226,H228,H233,H240:H241,H244,H253,H256,H261,H265,H8,)</f>
        <v>1100000</v>
      </c>
      <c r="I374" s="476">
        <f>F374*100/E374</f>
        <v>98.19936134916631</v>
      </c>
      <c r="J374" s="313">
        <f>F374*100/$F$368</f>
        <v>42.165650756399401</v>
      </c>
      <c r="K374" s="489"/>
      <c r="L374" s="304"/>
      <c r="M374" s="307"/>
    </row>
    <row r="375" spans="1:13" ht="18.75" customHeight="1">
      <c r="A375" s="55"/>
      <c r="B375" s="55"/>
      <c r="C375" s="55"/>
      <c r="D375" s="266" t="s">
        <v>266</v>
      </c>
      <c r="E375" s="474">
        <f>SUM(E376:E377)</f>
        <v>566447.19999999995</v>
      </c>
      <c r="F375" s="267">
        <f>SUM(F376:F377)</f>
        <v>1290129</v>
      </c>
      <c r="G375" s="267">
        <f>SUM(G376:G377)</f>
        <v>0</v>
      </c>
      <c r="H375" s="267">
        <f>SUM(H376:H377)</f>
        <v>1290129</v>
      </c>
      <c r="I375" s="326">
        <f t="shared" si="8"/>
        <v>227.75803287579143</v>
      </c>
      <c r="J375" s="313">
        <f t="shared" si="7"/>
        <v>3.0661113709915404</v>
      </c>
      <c r="K375" s="305"/>
      <c r="L375" s="156"/>
      <c r="M375" s="156"/>
    </row>
    <row r="376" spans="1:13" ht="18.75" customHeight="1">
      <c r="A376" s="55"/>
      <c r="B376" s="55"/>
      <c r="C376" s="55"/>
      <c r="D376" s="269" t="s">
        <v>204</v>
      </c>
      <c r="E376" s="268">
        <f>SUM(E365,)</f>
        <v>8000</v>
      </c>
      <c r="F376" s="268">
        <f>SUM(F365,)</f>
        <v>0</v>
      </c>
      <c r="G376" s="268">
        <f>SUM(G365,)</f>
        <v>0</v>
      </c>
      <c r="H376" s="268">
        <f>SUM(H365,)</f>
        <v>0</v>
      </c>
      <c r="I376" s="336">
        <f>SUM(I365,)</f>
        <v>0</v>
      </c>
      <c r="J376" s="335">
        <f t="shared" si="7"/>
        <v>0</v>
      </c>
      <c r="K376" s="304"/>
      <c r="L376" s="304"/>
      <c r="M376" s="307"/>
    </row>
    <row r="377" spans="1:13" ht="18.75" customHeight="1">
      <c r="A377" s="55"/>
      <c r="B377" s="55"/>
      <c r="C377" s="55"/>
      <c r="D377" s="32" t="s">
        <v>203</v>
      </c>
      <c r="E377" s="268">
        <f>SUM(E180,E354,E41,E122,E46,E201,E63,)</f>
        <v>558447.19999999995</v>
      </c>
      <c r="F377" s="268">
        <f>SUM(F180,F354,F41,F122,F46,F201,F63,)</f>
        <v>1290129</v>
      </c>
      <c r="G377" s="268">
        <f>SUM(G180,G354,G41,G122,G46,G201,G63,)</f>
        <v>0</v>
      </c>
      <c r="H377" s="268">
        <f>SUM(H180,H354,H41,H122,H46,H201,H63,)</f>
        <v>1290129</v>
      </c>
      <c r="I377" s="336">
        <f t="shared" si="8"/>
        <v>231.02076615300427</v>
      </c>
      <c r="J377" s="335">
        <f t="shared" si="7"/>
        <v>3.0661113709915404</v>
      </c>
      <c r="K377" s="304"/>
      <c r="L377" s="304"/>
      <c r="M377" s="307"/>
    </row>
    <row r="378" spans="1:13" ht="18.75" customHeight="1">
      <c r="A378" s="55"/>
      <c r="B378" s="55"/>
      <c r="C378" s="55"/>
      <c r="D378" s="363" t="s">
        <v>267</v>
      </c>
      <c r="E378" s="404">
        <f>SUM(E380:E381)</f>
        <v>3451972.0300000003</v>
      </c>
      <c r="F378" s="404">
        <f>SUM(F380:F381,)</f>
        <v>2136063</v>
      </c>
      <c r="G378" s="404">
        <f>SUM(G380:G381)</f>
        <v>410254</v>
      </c>
      <c r="H378" s="404">
        <f>SUM(H380:H381)</f>
        <v>1725809</v>
      </c>
      <c r="I378" s="405">
        <f t="shared" si="8"/>
        <v>61.879499064191428</v>
      </c>
      <c r="J378" s="313">
        <f t="shared" si="7"/>
        <v>5.0765520761523097</v>
      </c>
      <c r="K378" s="305">
        <f>SUM(G378:H378)</f>
        <v>2136063</v>
      </c>
      <c r="L378" s="287"/>
      <c r="M378" s="308"/>
    </row>
    <row r="379" spans="1:13" ht="18.75" customHeight="1">
      <c r="A379" s="55"/>
      <c r="B379" s="55"/>
      <c r="C379" s="55"/>
      <c r="D379" s="360" t="s">
        <v>218</v>
      </c>
      <c r="E379" s="361"/>
      <c r="F379" s="361"/>
      <c r="G379" s="361"/>
      <c r="H379" s="361"/>
      <c r="I379" s="362"/>
      <c r="J379" s="335">
        <f t="shared" si="7"/>
        <v>0</v>
      </c>
      <c r="K379" s="304">
        <f>SUM(G379:H379)</f>
        <v>0</v>
      </c>
      <c r="L379" s="287"/>
      <c r="M379" s="308"/>
    </row>
    <row r="380" spans="1:13" ht="18.75" customHeight="1">
      <c r="A380" s="55"/>
      <c r="B380" s="55"/>
      <c r="C380" s="55"/>
      <c r="D380" s="265" t="s">
        <v>204</v>
      </c>
      <c r="E380" s="264">
        <f>SUM(E83,E193,E216,E93,E220)</f>
        <v>619828.08000000007</v>
      </c>
      <c r="F380" s="264">
        <f>SUM(F83,F193,F216,F93,F220)</f>
        <v>410254</v>
      </c>
      <c r="G380" s="264">
        <f>SUM(G83,G193,G216,G93,G220)</f>
        <v>410254</v>
      </c>
      <c r="H380" s="264">
        <f>SUM(H83,H193,H216,H93,H220)</f>
        <v>0</v>
      </c>
      <c r="I380" s="298">
        <f>F380*100/E380</f>
        <v>66.188353389862556</v>
      </c>
      <c r="J380" s="335">
        <f t="shared" si="7"/>
        <v>0.97500672754024087</v>
      </c>
      <c r="K380" s="304">
        <f>SUM(G380:H380)</f>
        <v>410254</v>
      </c>
      <c r="L380" s="287"/>
      <c r="M380" s="308"/>
    </row>
    <row r="381" spans="1:13" ht="18.75" customHeight="1" thickBot="1">
      <c r="A381" s="55"/>
      <c r="B381" s="55"/>
      <c r="C381" s="334"/>
      <c r="D381" s="398" t="s">
        <v>203</v>
      </c>
      <c r="E381" s="399">
        <f>SUM(E37,E197,E350,E359,E18)</f>
        <v>2832143.95</v>
      </c>
      <c r="F381" s="399">
        <f>SUM(F37,F197,F350,F359,F18)</f>
        <v>1725809</v>
      </c>
      <c r="G381" s="399">
        <f>SUM(G37,G197,G350,G359,G18)</f>
        <v>0</v>
      </c>
      <c r="H381" s="399">
        <f>SUM(H37,H197,H350,H359,H18)</f>
        <v>1725809</v>
      </c>
      <c r="I381" s="401">
        <f>F381*100/E381</f>
        <v>60.936485943802396</v>
      </c>
      <c r="J381" s="335">
        <f t="shared" si="7"/>
        <v>4.1015453486120688</v>
      </c>
      <c r="K381" s="304">
        <f>SUM(G381:H381)</f>
        <v>1725809</v>
      </c>
      <c r="L381" s="287"/>
      <c r="M381" s="308"/>
    </row>
    <row r="382" spans="1:13" ht="6.75" customHeight="1">
      <c r="A382" s="443"/>
      <c r="B382" s="443"/>
      <c r="C382" s="443"/>
      <c r="D382" s="444">
        <f>E368-E382</f>
        <v>0</v>
      </c>
      <c r="E382" s="445">
        <f>SUM(E369,E373,E374,E375,E378)</f>
        <v>40413859.660000004</v>
      </c>
      <c r="F382" s="444"/>
      <c r="G382" s="444"/>
      <c r="H382" s="444"/>
      <c r="I382" s="444"/>
      <c r="J382" s="443"/>
      <c r="K382" s="443"/>
      <c r="L382" s="287"/>
      <c r="M382" s="436"/>
    </row>
    <row r="383" spans="1:13" ht="18.75" hidden="1" customHeight="1">
      <c r="A383" s="443"/>
      <c r="B383" s="443"/>
      <c r="C383" s="443"/>
      <c r="D383" s="406"/>
      <c r="E383" s="402">
        <f>SUM(E15:E22,E32,E35:E36,E51:E62,E78,E80:E81,E88:E91,E128:E129,E134:E143,E148:E159,E162:E165,E169:E170,E177,E188:E189,E68,E204,E226,E233,E240,E253,E256,E244,E261,E265)</f>
        <v>17722961.079999998</v>
      </c>
      <c r="F383" s="402">
        <f>SUM(F15:F22,F32,F35:F36,F51:F62,F78,F80:F81,F88:F91,F128:F129,F134:F143,F148:F159,F162:F165,F169:F170,F177,F188:F189,F68,F204,F226,F233,F240,F253,F256,F244,F261,F265)</f>
        <v>16975639</v>
      </c>
      <c r="G383" s="402">
        <f>SUM(G15:G22,G32,G35:G36,G51:G62,G78,G80:G81,G88:G91,G128:G129,G134:G143,G148:G159,G162:G165,G169:G170,G177,G188:G189,G68,G204,G226,G233,G240,G253,G256,G244,G261,G265)</f>
        <v>15077389</v>
      </c>
      <c r="H383" s="402">
        <f>SUM(H15:H22,H32,H35:H36,H51:H62,H78,H80:H81,H88:H91,H128:H129,H134:H143,H148:H159,H162:H165,H169:H170,H177,H188:H189,H68,H204,H226,H233,H240,H253,H256,H244,H261,H265)</f>
        <v>1898250</v>
      </c>
      <c r="I383" s="402">
        <f>SUM(I15:I22,I32,I35:I36,I51:I62,I78,I80:I81,I88:I91,I128:I129,I134:I143,I148:I159,I162:I165,I169:I170,I177,I188:I189,I68,I204,I226,I233,I240,I253,I256,I244,I261,I265)</f>
        <v>6604.5252351830977</v>
      </c>
      <c r="J383" s="402" t="e">
        <f>SUM(J16:J22,J32,J35:J36,J51:J62,J78,J80:J81,J88:J91,#REF!,J128:J129,J134:J143,J148:J159,J162:J165,J169:J170,J177,J188:J189,J204,#REF!,)</f>
        <v>#REF!</v>
      </c>
      <c r="K383" s="444"/>
      <c r="L383" s="287"/>
      <c r="M383" s="403">
        <f>E368-M382</f>
        <v>40413859.659999996</v>
      </c>
    </row>
    <row r="384" spans="1:13" ht="18.75" hidden="1" customHeight="1">
      <c r="A384" s="443"/>
      <c r="B384" s="443"/>
      <c r="C384" s="443"/>
      <c r="D384" s="480"/>
      <c r="E384" s="480">
        <f>SUM(E378,E373:E375,E369)</f>
        <v>40413859.659999996</v>
      </c>
      <c r="F384" s="480">
        <f>SUM(F378,F373:F375,F369)</f>
        <v>42077043</v>
      </c>
      <c r="G384" s="480">
        <f>SUM(G378,G373:G375,G369)</f>
        <v>37961105</v>
      </c>
      <c r="H384" s="480">
        <f>SUM(H378,H373:H375,H369)</f>
        <v>4115938</v>
      </c>
      <c r="I384" s="480"/>
      <c r="J384" s="406"/>
      <c r="K384" s="444"/>
      <c r="L384" s="304"/>
      <c r="M384" s="403"/>
    </row>
    <row r="385" spans="1:13" ht="18.75" hidden="1" customHeight="1">
      <c r="A385" s="443"/>
      <c r="B385" s="443"/>
      <c r="C385" s="443"/>
      <c r="D385" s="480"/>
      <c r="E385" s="402">
        <f>SUM(E369,E373:E375,E378)</f>
        <v>40413859.660000004</v>
      </c>
      <c r="F385" s="402">
        <f>SUM(F369,F373:F375,F378)</f>
        <v>42077043</v>
      </c>
      <c r="G385" s="402">
        <f>SUM(G369,G373:G375,G378)</f>
        <v>37961105</v>
      </c>
      <c r="H385" s="402">
        <f>SUM(H369,H373:H375,H378)</f>
        <v>4115938</v>
      </c>
      <c r="I385" s="480"/>
      <c r="J385" s="406"/>
      <c r="K385" s="443"/>
      <c r="L385" s="287"/>
      <c r="M385" s="403"/>
    </row>
    <row r="386" spans="1:13" ht="18.75" hidden="1" customHeight="1">
      <c r="A386" s="443"/>
      <c r="B386" s="443"/>
      <c r="C386" s="443"/>
      <c r="D386" s="480"/>
      <c r="E386" s="402">
        <f>E368-E385</f>
        <v>0</v>
      </c>
      <c r="F386" s="480">
        <f>F368-F385</f>
        <v>0</v>
      </c>
      <c r="G386" s="480">
        <f>G368-G385</f>
        <v>0</v>
      </c>
      <c r="H386" s="480">
        <f>H368-H385</f>
        <v>0</v>
      </c>
      <c r="I386" s="482"/>
      <c r="J386" s="406"/>
      <c r="K386" s="443"/>
      <c r="L386" s="287"/>
      <c r="M386" s="403"/>
    </row>
    <row r="387" spans="1:13" ht="18.75" hidden="1" customHeight="1">
      <c r="A387" s="443"/>
      <c r="B387" s="443"/>
      <c r="C387" s="443"/>
      <c r="D387" s="480"/>
      <c r="E387" s="402"/>
      <c r="F387" s="480"/>
      <c r="G387" s="480"/>
      <c r="H387" s="480"/>
      <c r="I387" s="482"/>
      <c r="J387" s="406"/>
      <c r="K387" s="443"/>
      <c r="L387" s="287"/>
      <c r="M387" s="403"/>
    </row>
    <row r="388" spans="1:13" ht="2.25" hidden="1" customHeight="1">
      <c r="A388" s="443"/>
      <c r="B388" s="443"/>
      <c r="C388" s="443"/>
      <c r="D388" s="479" t="s">
        <v>144</v>
      </c>
      <c r="E388" s="480">
        <f>SUM(E389:E398)</f>
        <v>14624034</v>
      </c>
      <c r="F388" s="480">
        <f>SUM(F389:F398)</f>
        <v>13748414</v>
      </c>
      <c r="G388" s="480">
        <f>SUM(G389:G398)</f>
        <v>13748414</v>
      </c>
      <c r="H388" s="480">
        <f>SUM(H389:H398)</f>
        <v>0</v>
      </c>
      <c r="I388" s="480">
        <f t="shared" ref="I388:I398" si="9">F388*100/E388</f>
        <v>94.01245921610959</v>
      </c>
      <c r="J388" s="406">
        <f>F388*100/$F$368</f>
        <v>32.674382560580597</v>
      </c>
      <c r="K388" s="443"/>
      <c r="L388" s="287"/>
      <c r="M388" s="437"/>
    </row>
    <row r="389" spans="1:13" ht="18.75" hidden="1" customHeight="1">
      <c r="A389" s="443"/>
      <c r="B389" s="443"/>
      <c r="C389" s="443"/>
      <c r="D389" s="406" t="s">
        <v>137</v>
      </c>
      <c r="E389" s="402">
        <f t="shared" ref="E389:G392" si="10">SUM(E134,E148)</f>
        <v>4769596</v>
      </c>
      <c r="F389" s="402">
        <f t="shared" si="10"/>
        <v>5273732</v>
      </c>
      <c r="G389" s="402">
        <f t="shared" si="10"/>
        <v>5273732</v>
      </c>
      <c r="H389" s="402">
        <v>0</v>
      </c>
      <c r="I389" s="402">
        <f t="shared" si="9"/>
        <v>110.56978410750092</v>
      </c>
      <c r="J389" s="406">
        <f>F389*100/$F$368</f>
        <v>12.533513821301559</v>
      </c>
      <c r="K389" s="443"/>
      <c r="L389" s="287"/>
      <c r="M389" s="438"/>
    </row>
    <row r="390" spans="1:13" ht="18.75" hidden="1" customHeight="1">
      <c r="A390" s="443"/>
      <c r="B390" s="443"/>
      <c r="C390" s="443"/>
      <c r="D390" s="406" t="s">
        <v>138</v>
      </c>
      <c r="E390" s="402">
        <f t="shared" si="10"/>
        <v>2174298</v>
      </c>
      <c r="F390" s="402">
        <f t="shared" si="10"/>
        <v>1970398</v>
      </c>
      <c r="G390" s="402">
        <f t="shared" si="10"/>
        <v>1970398</v>
      </c>
      <c r="H390" s="402">
        <f>SUM(H135,H149)</f>
        <v>0</v>
      </c>
      <c r="I390" s="402">
        <f t="shared" si="9"/>
        <v>90.622260610091161</v>
      </c>
      <c r="J390" s="406">
        <f t="shared" ref="J390:J397" si="11">F390*100/$F$368</f>
        <v>4.6828338198575405</v>
      </c>
      <c r="K390" s="443"/>
      <c r="L390" s="156">
        <f>F390*2%</f>
        <v>39407.96</v>
      </c>
      <c r="M390" s="439"/>
    </row>
    <row r="391" spans="1:13" ht="18.75" hidden="1" customHeight="1">
      <c r="A391" s="443"/>
      <c r="B391" s="443"/>
      <c r="C391" s="443"/>
      <c r="D391" s="406" t="s">
        <v>139</v>
      </c>
      <c r="E391" s="402">
        <f t="shared" si="10"/>
        <v>224997</v>
      </c>
      <c r="F391" s="402">
        <f t="shared" si="10"/>
        <v>196051</v>
      </c>
      <c r="G391" s="402">
        <f t="shared" si="10"/>
        <v>196051</v>
      </c>
      <c r="H391" s="402">
        <f>SUM(H136,H150)</f>
        <v>0</v>
      </c>
      <c r="I391" s="402">
        <f t="shared" si="9"/>
        <v>87.134939576972144</v>
      </c>
      <c r="J391" s="406">
        <f t="shared" si="11"/>
        <v>0.46593340696493335</v>
      </c>
      <c r="K391" s="443"/>
      <c r="L391" s="287"/>
      <c r="M391" s="440"/>
    </row>
    <row r="392" spans="1:13" ht="18.75" hidden="1" customHeight="1">
      <c r="A392" s="443"/>
      <c r="B392" s="443"/>
      <c r="C392" s="443"/>
      <c r="D392" s="406" t="s">
        <v>140</v>
      </c>
      <c r="E392" s="402">
        <f t="shared" si="10"/>
        <v>109880</v>
      </c>
      <c r="F392" s="402">
        <f t="shared" si="10"/>
        <v>95209</v>
      </c>
      <c r="G392" s="402">
        <f t="shared" si="10"/>
        <v>95209</v>
      </c>
      <c r="H392" s="402">
        <f>SUM(H137,H151)</f>
        <v>0</v>
      </c>
      <c r="I392" s="402">
        <f t="shared" si="9"/>
        <v>86.648161630870035</v>
      </c>
      <c r="J392" s="406">
        <f t="shared" si="11"/>
        <v>0.22627302968984775</v>
      </c>
      <c r="K392" s="443"/>
      <c r="L392" s="287"/>
      <c r="M392" s="440"/>
    </row>
    <row r="393" spans="1:13" ht="18.75" hidden="1" customHeight="1">
      <c r="A393" s="443"/>
      <c r="B393" s="443"/>
      <c r="C393" s="443"/>
      <c r="D393" s="406" t="s">
        <v>141</v>
      </c>
      <c r="E393" s="402">
        <f>SUM(E152)</f>
        <v>80000</v>
      </c>
      <c r="F393" s="402">
        <f>SUM(F152)</f>
        <v>80000</v>
      </c>
      <c r="G393" s="402">
        <f>SUM(G152)</f>
        <v>80000</v>
      </c>
      <c r="H393" s="402">
        <f>SUM(H152)</f>
        <v>0</v>
      </c>
      <c r="I393" s="402">
        <f t="shared" si="9"/>
        <v>100</v>
      </c>
      <c r="J393" s="406">
        <f t="shared" si="11"/>
        <v>0.19012742886899159</v>
      </c>
      <c r="K393" s="443"/>
      <c r="L393" s="287"/>
      <c r="M393" s="440"/>
    </row>
    <row r="394" spans="1:13" ht="18.75" hidden="1" customHeight="1">
      <c r="A394" s="443"/>
      <c r="B394" s="443"/>
      <c r="C394" s="443"/>
      <c r="D394" s="406" t="s">
        <v>142</v>
      </c>
      <c r="E394" s="402">
        <f>SUM(E138,E155)</f>
        <v>351000</v>
      </c>
      <c r="F394" s="402">
        <f>SUM(F138,F155)</f>
        <v>410000</v>
      </c>
      <c r="G394" s="402">
        <f>SUM(G138,G155)</f>
        <v>410000</v>
      </c>
      <c r="H394" s="402">
        <f>SUM(H138,H155)</f>
        <v>0</v>
      </c>
      <c r="I394" s="402">
        <f t="shared" si="9"/>
        <v>116.80911680911682</v>
      </c>
      <c r="J394" s="406">
        <f>F394*100/$F$368</f>
        <v>0.97440307295358186</v>
      </c>
      <c r="K394" s="443"/>
      <c r="L394" s="287"/>
      <c r="M394" s="441"/>
    </row>
    <row r="395" spans="1:13" ht="18.75" hidden="1" customHeight="1">
      <c r="A395" s="443"/>
      <c r="B395" s="443"/>
      <c r="C395" s="443"/>
      <c r="D395" s="406" t="s">
        <v>150</v>
      </c>
      <c r="E395" s="402">
        <f t="shared" ref="E395:H396" si="12">SUM(E169)</f>
        <v>6498092</v>
      </c>
      <c r="F395" s="402">
        <f t="shared" si="12"/>
        <v>5256443</v>
      </c>
      <c r="G395" s="402">
        <f t="shared" si="12"/>
        <v>5256443</v>
      </c>
      <c r="H395" s="402">
        <f t="shared" si="12"/>
        <v>0</v>
      </c>
      <c r="I395" s="402">
        <f t="shared" si="9"/>
        <v>80.89209878838281</v>
      </c>
      <c r="J395" s="406">
        <f t="shared" si="11"/>
        <v>12.492424907330109</v>
      </c>
      <c r="K395" s="443"/>
      <c r="L395" s="287">
        <f>G394*100/F374</f>
        <v>2.310893002892167</v>
      </c>
      <c r="M395" s="441"/>
    </row>
    <row r="396" spans="1:13" ht="2.25" hidden="1" customHeight="1">
      <c r="A396" s="443"/>
      <c r="B396" s="443"/>
      <c r="C396" s="443"/>
      <c r="D396" s="406" t="s">
        <v>151</v>
      </c>
      <c r="E396" s="402">
        <f t="shared" si="12"/>
        <v>400000</v>
      </c>
      <c r="F396" s="402">
        <f t="shared" si="12"/>
        <v>450000</v>
      </c>
      <c r="G396" s="402">
        <f t="shared" si="12"/>
        <v>450000</v>
      </c>
      <c r="H396" s="402">
        <f t="shared" si="12"/>
        <v>0</v>
      </c>
      <c r="I396" s="402">
        <f t="shared" si="9"/>
        <v>112.5</v>
      </c>
      <c r="J396" s="406">
        <f t="shared" si="11"/>
        <v>1.0694667873880777</v>
      </c>
      <c r="K396" s="443">
        <f>SUM(F395:F396)*100/SUM(E395:E396)</f>
        <v>82.724947710178412</v>
      </c>
      <c r="L396" s="287"/>
      <c r="M396" s="441"/>
    </row>
    <row r="397" spans="1:13" ht="18.75" hidden="1" customHeight="1">
      <c r="A397" s="443"/>
      <c r="B397" s="443"/>
      <c r="C397" s="443"/>
      <c r="D397" s="406" t="s">
        <v>143</v>
      </c>
      <c r="E397" s="402">
        <f>SUM(E128)</f>
        <v>5000</v>
      </c>
      <c r="F397" s="402">
        <f>SUM(F128)</f>
        <v>5000</v>
      </c>
      <c r="G397" s="402">
        <f>SUM(G128)</f>
        <v>5000</v>
      </c>
      <c r="H397" s="402">
        <f>SUM(H128)</f>
        <v>0</v>
      </c>
      <c r="I397" s="402">
        <f t="shared" si="9"/>
        <v>100</v>
      </c>
      <c r="J397" s="406">
        <f t="shared" si="11"/>
        <v>1.1882964304311974E-2</v>
      </c>
      <c r="K397" s="443"/>
      <c r="L397" s="287"/>
      <c r="M397" s="442"/>
    </row>
    <row r="398" spans="1:13" ht="18.75" hidden="1" customHeight="1">
      <c r="A398" s="443"/>
      <c r="B398" s="406"/>
      <c r="C398" s="406"/>
      <c r="D398" s="406" t="s">
        <v>252</v>
      </c>
      <c r="E398" s="402">
        <f>E143</f>
        <v>11171</v>
      </c>
      <c r="F398" s="402">
        <f>F143</f>
        <v>11581</v>
      </c>
      <c r="G398" s="402">
        <f>G143</f>
        <v>11581</v>
      </c>
      <c r="H398" s="402">
        <f>H143</f>
        <v>0</v>
      </c>
      <c r="I398" s="402">
        <f t="shared" si="9"/>
        <v>103.67021752752663</v>
      </c>
      <c r="J398" s="406"/>
      <c r="K398" s="443"/>
      <c r="L398" s="287"/>
    </row>
    <row r="399" spans="1:13" ht="18" hidden="1" customHeight="1">
      <c r="A399" s="443"/>
      <c r="B399" s="406"/>
      <c r="C399" s="406"/>
      <c r="D399" s="406"/>
      <c r="E399" s="402"/>
      <c r="F399" s="402"/>
      <c r="G399" s="402"/>
      <c r="H399" s="402"/>
      <c r="I399" s="402"/>
      <c r="J399" s="406"/>
      <c r="K399" s="443"/>
      <c r="L399" s="287"/>
    </row>
    <row r="400" spans="1:13" ht="18.75" hidden="1" customHeight="1">
      <c r="A400" s="443"/>
      <c r="B400" s="406"/>
      <c r="C400" s="406"/>
      <c r="D400" s="479" t="s">
        <v>145</v>
      </c>
      <c r="E400" s="480">
        <f>SUM(E401:E409)</f>
        <v>1875644.4100000001</v>
      </c>
      <c r="F400" s="480">
        <f>SUM(F401:F409)</f>
        <v>2094445</v>
      </c>
      <c r="G400" s="480">
        <f>SUM(G401:G409)</f>
        <v>2094445</v>
      </c>
      <c r="H400" s="480">
        <f>SUM(H401:H409)</f>
        <v>0</v>
      </c>
      <c r="I400" s="480">
        <f>F400*100/E400</f>
        <v>111.66535558837614</v>
      </c>
      <c r="J400" s="406">
        <f>F400*100/$F$368</f>
        <v>4.9776430344689384</v>
      </c>
      <c r="K400" s="443"/>
      <c r="L400" s="287"/>
    </row>
    <row r="401" spans="1:12" ht="18.75" hidden="1" customHeight="1">
      <c r="A401" s="443"/>
      <c r="B401" s="406"/>
      <c r="C401" s="481" t="s">
        <v>78</v>
      </c>
      <c r="D401" s="406" t="s">
        <v>146</v>
      </c>
      <c r="E401" s="402">
        <f>SUM(E153)</f>
        <v>28000</v>
      </c>
      <c r="F401" s="402">
        <f>SUM(F153)</f>
        <v>28000</v>
      </c>
      <c r="G401" s="402">
        <f>SUM(G153)</f>
        <v>28000</v>
      </c>
      <c r="H401" s="402">
        <f>SUM(H153)</f>
        <v>0</v>
      </c>
      <c r="I401" s="402">
        <f t="shared" ref="I401:I409" si="13">F401*100/E401</f>
        <v>100</v>
      </c>
      <c r="J401" s="406">
        <f>F401*100/$F$368</f>
        <v>6.6544600104147048E-2</v>
      </c>
      <c r="K401" s="443"/>
      <c r="L401" s="287"/>
    </row>
    <row r="402" spans="1:12" ht="18.75" hidden="1" customHeight="1">
      <c r="A402" s="443"/>
      <c r="B402" s="406"/>
      <c r="C402" s="481" t="s">
        <v>113</v>
      </c>
      <c r="D402" s="406" t="s">
        <v>147</v>
      </c>
      <c r="E402" s="402">
        <f>SUM(E154,E163)</f>
        <v>40000</v>
      </c>
      <c r="F402" s="402">
        <f>SUM(F154,F163)</f>
        <v>41000</v>
      </c>
      <c r="G402" s="402">
        <f>SUM(G154,G163)</f>
        <v>41000</v>
      </c>
      <c r="H402" s="402">
        <f>SUM(H154,H163)</f>
        <v>0</v>
      </c>
      <c r="I402" s="402">
        <f t="shared" si="13"/>
        <v>102.5</v>
      </c>
      <c r="J402" s="402">
        <f>SUM(J154,J163)</f>
        <v>0</v>
      </c>
      <c r="K402" s="443"/>
      <c r="L402" s="287"/>
    </row>
    <row r="403" spans="1:12" ht="18.75" hidden="1" customHeight="1">
      <c r="A403" s="443"/>
      <c r="B403" s="406"/>
      <c r="C403" s="481" t="s">
        <v>84</v>
      </c>
      <c r="D403" s="406" t="s">
        <v>148</v>
      </c>
      <c r="E403" s="402">
        <f>SUM(E164)</f>
        <v>57900</v>
      </c>
      <c r="F403" s="402">
        <f>SUM(F164)</f>
        <v>59475</v>
      </c>
      <c r="G403" s="402">
        <f>SUM(G164)</f>
        <v>59475</v>
      </c>
      <c r="H403" s="402">
        <f>SUM(H164)</f>
        <v>0</v>
      </c>
      <c r="I403" s="402">
        <f t="shared" si="13"/>
        <v>102.72020725388602</v>
      </c>
      <c r="J403" s="406">
        <f>F403*100/$F$368</f>
        <v>0.14134786039979091</v>
      </c>
      <c r="K403" s="443"/>
      <c r="L403" s="287"/>
    </row>
    <row r="404" spans="1:12" ht="18.75" hidden="1" customHeight="1">
      <c r="A404" s="443"/>
      <c r="B404" s="406"/>
      <c r="C404" s="481" t="s">
        <v>64</v>
      </c>
      <c r="D404" s="406" t="s">
        <v>149</v>
      </c>
      <c r="E404" s="402">
        <f>SUM(E35,E141,E158,E338,E342,E308,E292,E15,)</f>
        <v>145246.41</v>
      </c>
      <c r="F404" s="402">
        <f>SUM(F35,F141,F158,F338,F342,F308,F292,F15)</f>
        <v>150400</v>
      </c>
      <c r="G404" s="402">
        <f>SUM(G35,G141,G158,G338,G342,G308,G292,G15)</f>
        <v>150400</v>
      </c>
      <c r="H404" s="402">
        <f>SUM(H35,H141,H158,H338,H342,H308,H292,H15)</f>
        <v>0</v>
      </c>
      <c r="I404" s="402">
        <f t="shared" si="13"/>
        <v>103.54817031278088</v>
      </c>
      <c r="J404" s="402">
        <f>SUM(J35,J141,J158,J338,J342,J308,J292,J15)</f>
        <v>0</v>
      </c>
      <c r="K404" s="443"/>
      <c r="L404" s="287"/>
    </row>
    <row r="405" spans="1:12" ht="18.75" hidden="1" customHeight="1">
      <c r="A405" s="443"/>
      <c r="B405" s="406"/>
      <c r="C405" s="481" t="s">
        <v>63</v>
      </c>
      <c r="D405" s="406" t="s">
        <v>205</v>
      </c>
      <c r="E405" s="402">
        <f>SUM(E62,E81,E226,E36,E339,E22,E297,E261,E335,E343,E330,E241,E228,E190,E71,)</f>
        <v>376728</v>
      </c>
      <c r="F405" s="402">
        <f>SUM(F62,F81,F226,F36,F339,F22,F297,F261,F335,F343,F330,F241,F228,F190,F71,)</f>
        <v>354770</v>
      </c>
      <c r="G405" s="402">
        <f>SUM(G62,G81,G226,G36,G339,G22,G297,G261,G335,G343,G330,G241,G228,G190,G71,)</f>
        <v>354770</v>
      </c>
      <c r="H405" s="402">
        <f>SUM(H62,H81,H226,H36,H339,H22,H297,H261,H335,H343,H330,H241,H228,H190,H71,)</f>
        <v>0</v>
      </c>
      <c r="I405" s="402">
        <f>F405*100/E405</f>
        <v>94.171391561020158</v>
      </c>
      <c r="J405" s="402">
        <f>SUM(J62,J81,J226,J36,J339,J22,J297,J261,332,)</f>
        <v>332</v>
      </c>
      <c r="K405" s="443"/>
      <c r="L405" s="287"/>
    </row>
    <row r="406" spans="1:12" ht="18.75" hidden="1" customHeight="1">
      <c r="A406" s="443"/>
      <c r="B406" s="406"/>
      <c r="C406" s="481" t="s">
        <v>276</v>
      </c>
      <c r="D406" s="406" t="str">
        <f>D324</f>
        <v>Wpływy z tytułu kosztów egzekucyjnych, opłaty komorniczej</v>
      </c>
      <c r="E406" s="402">
        <f t="shared" ref="E406:J406" si="14">SUM(E324,E53,E139,E156,)</f>
        <v>11100</v>
      </c>
      <c r="F406" s="402">
        <f t="shared" si="14"/>
        <v>16600</v>
      </c>
      <c r="G406" s="402">
        <f t="shared" si="14"/>
        <v>16600</v>
      </c>
      <c r="H406" s="402">
        <f t="shared" si="14"/>
        <v>0</v>
      </c>
      <c r="I406" s="402">
        <f t="shared" si="13"/>
        <v>149.54954954954954</v>
      </c>
      <c r="J406" s="402">
        <f t="shared" si="14"/>
        <v>0</v>
      </c>
      <c r="K406" s="443"/>
      <c r="L406" s="287"/>
    </row>
    <row r="407" spans="1:12" ht="18.75" hidden="1" customHeight="1">
      <c r="A407" s="443"/>
      <c r="B407" s="406"/>
      <c r="C407" s="481" t="s">
        <v>288</v>
      </c>
      <c r="D407" s="402" t="str">
        <f t="shared" ref="D407:J407" si="15">D204</f>
        <v>Wpływy z opłat za korzystanie z wychowania przedszkolnego</v>
      </c>
      <c r="E407" s="402">
        <f t="shared" si="15"/>
        <v>18800</v>
      </c>
      <c r="F407" s="402">
        <f t="shared" si="15"/>
        <v>18900</v>
      </c>
      <c r="G407" s="402">
        <f t="shared" si="15"/>
        <v>18900</v>
      </c>
      <c r="H407" s="402">
        <f t="shared" si="15"/>
        <v>0</v>
      </c>
      <c r="I407" s="402">
        <f t="shared" si="13"/>
        <v>100.53191489361703</v>
      </c>
      <c r="J407" s="402">
        <f t="shared" si="15"/>
        <v>0</v>
      </c>
      <c r="K407" s="443"/>
      <c r="L407" s="287"/>
    </row>
    <row r="408" spans="1:12" ht="18.75" hidden="1" customHeight="1">
      <c r="A408" s="443"/>
      <c r="B408" s="406"/>
      <c r="C408" s="481" t="s">
        <v>108</v>
      </c>
      <c r="D408" s="406" t="s">
        <v>217</v>
      </c>
      <c r="E408" s="402">
        <f t="shared" ref="E408:J408" si="16">SUM(E322,E165)</f>
        <v>1172870</v>
      </c>
      <c r="F408" s="402">
        <f t="shared" si="16"/>
        <v>1400300</v>
      </c>
      <c r="G408" s="402">
        <f t="shared" si="16"/>
        <v>1400300</v>
      </c>
      <c r="H408" s="402">
        <f t="shared" si="16"/>
        <v>0</v>
      </c>
      <c r="I408" s="402">
        <f t="shared" si="13"/>
        <v>119.39089583670824</v>
      </c>
      <c r="J408" s="402">
        <f t="shared" si="16"/>
        <v>0</v>
      </c>
      <c r="K408" s="443"/>
      <c r="L408" s="287"/>
    </row>
    <row r="409" spans="1:12" ht="18.75" hidden="1" customHeight="1">
      <c r="A409" s="443"/>
      <c r="B409" s="406"/>
      <c r="C409" s="481" t="s">
        <v>78</v>
      </c>
      <c r="D409" s="406" t="s">
        <v>159</v>
      </c>
      <c r="E409" s="402">
        <f>SUM(E162)</f>
        <v>25000</v>
      </c>
      <c r="F409" s="402">
        <f>SUM(F162)</f>
        <v>25000</v>
      </c>
      <c r="G409" s="402">
        <f>SUM(G162)</f>
        <v>25000</v>
      </c>
      <c r="H409" s="402">
        <f>SUM(H162)</f>
        <v>0</v>
      </c>
      <c r="I409" s="402">
        <f t="shared" si="13"/>
        <v>100</v>
      </c>
      <c r="J409" s="406">
        <f>F409*100/$F$368</f>
        <v>5.9414821521559871E-2</v>
      </c>
      <c r="K409" s="443"/>
      <c r="L409" s="287"/>
    </row>
    <row r="410" spans="1:12" ht="18.75" hidden="1" customHeight="1">
      <c r="A410" s="443"/>
      <c r="B410" s="406"/>
      <c r="C410" s="406"/>
      <c r="D410" s="406"/>
      <c r="E410" s="406"/>
      <c r="F410" s="406"/>
      <c r="G410" s="406"/>
      <c r="H410" s="406"/>
      <c r="I410" s="402"/>
      <c r="J410" s="406"/>
      <c r="K410" s="443"/>
      <c r="L410" s="287"/>
    </row>
    <row r="411" spans="1:12" ht="18.75" hidden="1" customHeight="1">
      <c r="A411" s="443"/>
      <c r="B411" s="406"/>
      <c r="C411" s="406"/>
      <c r="D411" s="479" t="s">
        <v>153</v>
      </c>
      <c r="E411" s="480">
        <f>SUM(E412:E416)</f>
        <v>933830</v>
      </c>
      <c r="F411" s="480">
        <f>SUM(F412:F416)</f>
        <v>1305800</v>
      </c>
      <c r="G411" s="480">
        <f>SUM(G412:G416)</f>
        <v>205800</v>
      </c>
      <c r="H411" s="480">
        <f>SUM(H412:H416)</f>
        <v>1100000</v>
      </c>
      <c r="I411" s="482">
        <f>F411*100/E411</f>
        <v>139.83273186768469</v>
      </c>
      <c r="J411" s="406">
        <f>F411*100/$F$368</f>
        <v>3.1033549577141151</v>
      </c>
      <c r="K411" s="443"/>
      <c r="L411" s="287"/>
    </row>
    <row r="412" spans="1:12" ht="18.75" hidden="1" customHeight="1">
      <c r="A412" s="443"/>
      <c r="B412" s="406"/>
      <c r="C412" s="481" t="s">
        <v>211</v>
      </c>
      <c r="D412" s="406" t="s">
        <v>154</v>
      </c>
      <c r="E412" s="402">
        <f>SUM(E16,E58)</f>
        <v>736000</v>
      </c>
      <c r="F412" s="402">
        <f>SUM(F16,F58)</f>
        <v>1100000</v>
      </c>
      <c r="G412" s="402">
        <f>SUM(G16,G58)</f>
        <v>0</v>
      </c>
      <c r="H412" s="402">
        <f>SUM(H16,H58)</f>
        <v>1100000</v>
      </c>
      <c r="I412" s="402">
        <f>F412*100/E412</f>
        <v>149.45652173913044</v>
      </c>
      <c r="J412" s="406">
        <f>F412*100/$F$368</f>
        <v>2.6142521469486342</v>
      </c>
      <c r="K412" s="443"/>
      <c r="L412" s="287"/>
    </row>
    <row r="413" spans="1:12" ht="18.75" hidden="1" customHeight="1">
      <c r="A413" s="443"/>
      <c r="B413" s="406"/>
      <c r="C413" s="481" t="s">
        <v>66</v>
      </c>
      <c r="D413" s="406" t="s">
        <v>155</v>
      </c>
      <c r="E413" s="402">
        <f t="shared" ref="E413:J413" si="17">SUM(E32,E57,E188,E3141,E332,E326,E88,)</f>
        <v>139280</v>
      </c>
      <c r="F413" s="402">
        <f t="shared" si="17"/>
        <v>147250</v>
      </c>
      <c r="G413" s="402">
        <f t="shared" si="17"/>
        <v>147250</v>
      </c>
      <c r="H413" s="402">
        <f t="shared" si="17"/>
        <v>0</v>
      </c>
      <c r="I413" s="402">
        <f>F413*100/E413</f>
        <v>105.72228604250431</v>
      </c>
      <c r="J413" s="402">
        <f t="shared" si="17"/>
        <v>0</v>
      </c>
      <c r="K413" s="443"/>
      <c r="L413" s="287"/>
    </row>
    <row r="414" spans="1:12" ht="18.75" hidden="1" customHeight="1">
      <c r="A414" s="443"/>
      <c r="B414" s="406"/>
      <c r="C414" s="481" t="s">
        <v>67</v>
      </c>
      <c r="D414" s="406" t="s">
        <v>321</v>
      </c>
      <c r="E414" s="402">
        <f>SUM(E51,E337)</f>
        <v>26000</v>
      </c>
      <c r="F414" s="402">
        <f>SUM(F51,F337)</f>
        <v>26000</v>
      </c>
      <c r="G414" s="402">
        <f>SUM(G51,G337)</f>
        <v>26000</v>
      </c>
      <c r="H414" s="402">
        <f>SUM(H51,H337)</f>
        <v>0</v>
      </c>
      <c r="I414" s="402">
        <f>F414*100/E414</f>
        <v>100</v>
      </c>
      <c r="J414" s="406">
        <f>F414*100/$F$368</f>
        <v>6.1791414382422263E-2</v>
      </c>
      <c r="K414" s="443"/>
      <c r="L414" s="287"/>
    </row>
    <row r="415" spans="1:12" ht="3.75" hidden="1" customHeight="1">
      <c r="A415" s="443"/>
      <c r="B415" s="406"/>
      <c r="C415" s="481" t="s">
        <v>274</v>
      </c>
      <c r="D415" s="406" t="str">
        <f t="shared" ref="D415:J415" si="18">D52</f>
        <v>Wpływy z opłat z tytułu użtkowania wieczystego nieruchomości</v>
      </c>
      <c r="E415" s="402">
        <f t="shared" si="18"/>
        <v>32550</v>
      </c>
      <c r="F415" s="402">
        <f t="shared" si="18"/>
        <v>32550</v>
      </c>
      <c r="G415" s="402">
        <f t="shared" si="18"/>
        <v>32550</v>
      </c>
      <c r="H415" s="402">
        <f t="shared" si="18"/>
        <v>0</v>
      </c>
      <c r="I415" s="402">
        <f>F415*100/E415</f>
        <v>100</v>
      </c>
      <c r="J415" s="402">
        <f t="shared" si="18"/>
        <v>0</v>
      </c>
      <c r="K415" s="443"/>
      <c r="L415" s="287"/>
    </row>
    <row r="416" spans="1:12" ht="18.75" hidden="1" customHeight="1">
      <c r="A416" s="443"/>
      <c r="B416" s="406"/>
      <c r="C416" s="406"/>
      <c r="D416" s="406"/>
      <c r="E416" s="402"/>
      <c r="F416" s="402"/>
      <c r="G416" s="402"/>
      <c r="H416" s="402"/>
      <c r="I416" s="402"/>
      <c r="J416" s="406"/>
      <c r="K416" s="443"/>
      <c r="L416" s="287"/>
    </row>
    <row r="417" spans="1:12" ht="3" hidden="1" customHeight="1">
      <c r="A417" s="443"/>
      <c r="B417" s="406"/>
      <c r="C417" s="406"/>
      <c r="D417" s="406"/>
      <c r="E417" s="406"/>
      <c r="F417" s="402"/>
      <c r="G417" s="402"/>
      <c r="H417" s="402"/>
      <c r="I417" s="483"/>
      <c r="J417" s="406"/>
      <c r="K417" s="443"/>
      <c r="L417" s="287"/>
    </row>
    <row r="418" spans="1:12" ht="18.75" hidden="1" customHeight="1">
      <c r="A418" s="443"/>
      <c r="B418" s="406"/>
      <c r="C418" s="406"/>
      <c r="D418" s="479" t="s">
        <v>156</v>
      </c>
      <c r="E418" s="480">
        <f>SUM(E419:E426)</f>
        <v>633160.19999999995</v>
      </c>
      <c r="F418" s="480">
        <f>SUM(F419:F426)</f>
        <v>593400</v>
      </c>
      <c r="G418" s="480">
        <f>SUM(G419:G426)</f>
        <v>593400</v>
      </c>
      <c r="H418" s="480">
        <f>SUM(H419:H426)</f>
        <v>0</v>
      </c>
      <c r="I418" s="490">
        <f t="shared" ref="I418:I426" si="19">F418*100/E418</f>
        <v>93.720357028126543</v>
      </c>
      <c r="J418" s="406">
        <f>F418*100/$F$368</f>
        <v>1.4102702036357451</v>
      </c>
      <c r="K418" s="443"/>
      <c r="L418" s="287"/>
    </row>
    <row r="419" spans="1:12" ht="18.75" hidden="1" customHeight="1">
      <c r="A419" s="443"/>
      <c r="B419" s="406"/>
      <c r="C419" s="406"/>
      <c r="D419" s="406" t="s">
        <v>157</v>
      </c>
      <c r="E419" s="402">
        <f>SUM(E256,E244,E285,E303,)</f>
        <v>20377</v>
      </c>
      <c r="F419" s="402">
        <f>SUM(F256,F244,F285,F303,)</f>
        <v>20400</v>
      </c>
      <c r="G419" s="402">
        <f>SUM(G256,G244,G285,G303,)</f>
        <v>20400</v>
      </c>
      <c r="H419" s="402">
        <f>SUM(H256,H244,H285,H303,)</f>
        <v>0</v>
      </c>
      <c r="I419" s="402">
        <f t="shared" si="19"/>
        <v>100.11287235608775</v>
      </c>
      <c r="J419" s="402">
        <f>SUM(J256,J244,J285,J303,)</f>
        <v>0</v>
      </c>
      <c r="K419" s="443"/>
      <c r="L419" s="287"/>
    </row>
    <row r="420" spans="1:12" ht="18.75" hidden="1" customHeight="1">
      <c r="A420" s="443"/>
      <c r="B420" s="406"/>
      <c r="C420" s="406"/>
      <c r="D420" s="406" t="s">
        <v>208</v>
      </c>
      <c r="E420" s="402">
        <f>SUM(0)</f>
        <v>0</v>
      </c>
      <c r="F420" s="402">
        <f>SUM(0)</f>
        <v>0</v>
      </c>
      <c r="G420" s="402">
        <f>SUM(0)</f>
        <v>0</v>
      </c>
      <c r="H420" s="402">
        <f>SUM(0)</f>
        <v>0</v>
      </c>
      <c r="I420" s="402">
        <v>0</v>
      </c>
      <c r="J420" s="402">
        <f>SUM(J301)</f>
        <v>0</v>
      </c>
      <c r="K420" s="443"/>
      <c r="L420" s="287"/>
    </row>
    <row r="421" spans="1:12" ht="18.75" hidden="1" customHeight="1">
      <c r="A421" s="443"/>
      <c r="B421" s="406"/>
      <c r="C421" s="481" t="s">
        <v>69</v>
      </c>
      <c r="D421" s="406" t="s">
        <v>158</v>
      </c>
      <c r="E421" s="402">
        <f t="shared" ref="E421:J421" si="20">SUM(E365,E345,E68)</f>
        <v>43463.119999999995</v>
      </c>
      <c r="F421" s="402">
        <f t="shared" si="20"/>
        <v>0</v>
      </c>
      <c r="G421" s="402">
        <f t="shared" si="20"/>
        <v>0</v>
      </c>
      <c r="H421" s="402">
        <f t="shared" si="20"/>
        <v>0</v>
      </c>
      <c r="I421" s="402">
        <f t="shared" si="19"/>
        <v>0</v>
      </c>
      <c r="J421" s="402">
        <f t="shared" si="20"/>
        <v>0</v>
      </c>
      <c r="K421" s="443"/>
      <c r="L421" s="287"/>
    </row>
    <row r="422" spans="1:12" ht="18.75" hidden="1" customHeight="1">
      <c r="A422" s="443"/>
      <c r="B422" s="406"/>
      <c r="C422" s="406"/>
      <c r="D422" s="406" t="s">
        <v>160</v>
      </c>
      <c r="E422" s="402">
        <f>SUM(E60,E129:E129,E142,E177,E189,E159,E329,E240,E253,E276,E293,E233)</f>
        <v>44635</v>
      </c>
      <c r="F422" s="402">
        <f>SUM(F60,F129:F129,F142,F177,F189,F159,F329,F240,F253,F276,F293,F233)</f>
        <v>47150</v>
      </c>
      <c r="G422" s="402">
        <f>SUM(G60,G129:G129,G142,G177,G189,G159,G329,G240,G253,G276,G293,G233)</f>
        <v>47150</v>
      </c>
      <c r="H422" s="402">
        <f>SUM(H60,H129:H129,H142,H177,H189,H159,H329,H240,H253,H276,H293,H233)</f>
        <v>0</v>
      </c>
      <c r="I422" s="402">
        <f t="shared" si="19"/>
        <v>105.63459168813711</v>
      </c>
      <c r="J422" s="402">
        <f>SUM(J60,J129:J129,J142,J177,J189,J159,J329,J240,J253,J293,J276,)</f>
        <v>0</v>
      </c>
      <c r="K422" s="443"/>
      <c r="L422" s="287"/>
    </row>
    <row r="423" spans="1:12" ht="18.75" hidden="1" customHeight="1">
      <c r="A423" s="443"/>
      <c r="B423" s="406"/>
      <c r="C423" s="481" t="s">
        <v>85</v>
      </c>
      <c r="D423" s="406" t="s">
        <v>152</v>
      </c>
      <c r="E423" s="402">
        <f>SUM(E265,E80)</f>
        <v>480715.08</v>
      </c>
      <c r="F423" s="402">
        <f>SUM(F265,F80)</f>
        <v>480000</v>
      </c>
      <c r="G423" s="402">
        <f>SUM(G265,G80)</f>
        <v>480000</v>
      </c>
      <c r="H423" s="402">
        <f>SUM(H265,H80)</f>
        <v>0</v>
      </c>
      <c r="I423" s="402">
        <f t="shared" si="19"/>
        <v>99.851246605369653</v>
      </c>
      <c r="J423" s="402">
        <f>SUM(J265)</f>
        <v>0</v>
      </c>
      <c r="K423" s="443"/>
      <c r="L423" s="287"/>
    </row>
    <row r="424" spans="1:12" ht="18.75" hidden="1" customHeight="1">
      <c r="A424" s="443"/>
      <c r="B424" s="406"/>
      <c r="C424" s="406"/>
      <c r="D424" s="406" t="s">
        <v>300</v>
      </c>
      <c r="E424" s="402">
        <v>0</v>
      </c>
      <c r="F424" s="402">
        <v>0</v>
      </c>
      <c r="G424" s="402">
        <v>0</v>
      </c>
      <c r="H424" s="402">
        <v>0</v>
      </c>
      <c r="I424" s="402">
        <v>0</v>
      </c>
      <c r="J424" s="402">
        <f>SUM(0)</f>
        <v>0</v>
      </c>
      <c r="K424" s="443"/>
      <c r="L424" s="287"/>
    </row>
    <row r="425" spans="1:12" ht="18.75" hidden="1" customHeight="1">
      <c r="A425" s="443"/>
      <c r="B425" s="406"/>
      <c r="C425" s="406"/>
      <c r="D425" s="406" t="s">
        <v>161</v>
      </c>
      <c r="E425" s="402">
        <f>SUM(E78,E301,E61)</f>
        <v>25850</v>
      </c>
      <c r="F425" s="402">
        <f>SUM(F78,F301,F61)</f>
        <v>25850</v>
      </c>
      <c r="G425" s="402">
        <f>SUM(G78,G301,G61)</f>
        <v>25850</v>
      </c>
      <c r="H425" s="402">
        <f>SUM(H78,H301,H61)</f>
        <v>0</v>
      </c>
      <c r="I425" s="402">
        <f t="shared" si="19"/>
        <v>100</v>
      </c>
      <c r="J425" s="402">
        <f>SUM(J78,)</f>
        <v>0</v>
      </c>
      <c r="K425" s="443"/>
      <c r="L425" s="287"/>
    </row>
    <row r="426" spans="1:12" ht="18.75" hidden="1" customHeight="1">
      <c r="A426" s="443"/>
      <c r="B426" s="406"/>
      <c r="C426" s="406">
        <v>2700</v>
      </c>
      <c r="D426" s="406"/>
      <c r="E426" s="402">
        <f>E347</f>
        <v>18120</v>
      </c>
      <c r="F426" s="402">
        <f>F347</f>
        <v>20000</v>
      </c>
      <c r="G426" s="402">
        <f>G347</f>
        <v>20000</v>
      </c>
      <c r="H426" s="402">
        <f>H347</f>
        <v>0</v>
      </c>
      <c r="I426" s="402">
        <f t="shared" si="19"/>
        <v>110.37527593818984</v>
      </c>
      <c r="J426" s="406"/>
      <c r="K426" s="443"/>
      <c r="L426" s="287"/>
    </row>
    <row r="427" spans="1:12" ht="11.25" hidden="1" customHeight="1">
      <c r="A427" s="443"/>
      <c r="B427" s="406"/>
      <c r="C427" s="406"/>
      <c r="D427" s="406"/>
      <c r="E427" s="406"/>
      <c r="F427" s="402"/>
      <c r="G427" s="402"/>
      <c r="H427" s="402"/>
      <c r="I427" s="484"/>
      <c r="J427" s="406"/>
      <c r="K427" s="443"/>
      <c r="L427" s="287"/>
    </row>
    <row r="428" spans="1:12" ht="18.75" hidden="1" customHeight="1">
      <c r="A428" s="443"/>
      <c r="B428" s="406"/>
      <c r="C428" s="406"/>
      <c r="D428" s="406"/>
      <c r="E428" s="480">
        <f>SUM(E411,E400,E388,E418)</f>
        <v>18066668.609999999</v>
      </c>
      <c r="F428" s="480">
        <f>SUM(F411,F400,F388,F418)</f>
        <v>17742059</v>
      </c>
      <c r="G428" s="480">
        <f>SUM(G411,G400,G388,G418)</f>
        <v>16642059</v>
      </c>
      <c r="H428" s="480">
        <f>SUM(H411,H400,H388,H418)</f>
        <v>1100000</v>
      </c>
      <c r="I428" s="482">
        <f>F428*100/E428</f>
        <v>98.203268034593123</v>
      </c>
      <c r="J428" s="406">
        <f>F428*100/$F$368</f>
        <v>42.165650756399401</v>
      </c>
      <c r="K428" s="443"/>
      <c r="L428" s="287"/>
    </row>
    <row r="429" spans="1:12" ht="18.75" hidden="1" customHeight="1">
      <c r="A429" s="443"/>
      <c r="B429" s="406"/>
      <c r="C429" s="406"/>
      <c r="D429" s="406"/>
      <c r="E429" s="406"/>
      <c r="F429" s="402"/>
      <c r="G429" s="402"/>
      <c r="H429" s="402"/>
      <c r="I429" s="406"/>
      <c r="J429" s="406"/>
      <c r="K429" s="443"/>
      <c r="L429" s="287"/>
    </row>
    <row r="430" spans="1:12" ht="18.75" hidden="1" customHeight="1">
      <c r="A430" s="443"/>
      <c r="B430" s="406"/>
      <c r="C430" s="406"/>
      <c r="D430" s="406"/>
      <c r="E430" s="406"/>
      <c r="F430" s="402"/>
      <c r="G430" s="402"/>
      <c r="H430" s="402"/>
      <c r="I430" s="406"/>
      <c r="J430" s="406"/>
      <c r="K430" s="443"/>
      <c r="L430" s="287"/>
    </row>
    <row r="431" spans="1:12" ht="19.5" hidden="1" customHeight="1">
      <c r="A431" s="443"/>
      <c r="B431" s="406"/>
      <c r="C431" s="406"/>
      <c r="D431" s="406"/>
      <c r="E431" s="402">
        <f>E428-E374</f>
        <v>-718.75</v>
      </c>
      <c r="F431" s="402">
        <f>F428-F374</f>
        <v>0</v>
      </c>
      <c r="G431" s="402">
        <f>G374-G428</f>
        <v>0</v>
      </c>
      <c r="H431" s="402"/>
      <c r="I431" s="406"/>
      <c r="J431" s="406"/>
      <c r="K431" s="443"/>
      <c r="L431" s="287"/>
    </row>
    <row r="432" spans="1:12" ht="18.75" hidden="1" customHeight="1">
      <c r="A432" s="443"/>
      <c r="B432" s="406"/>
      <c r="C432" s="406"/>
      <c r="D432" s="406"/>
      <c r="E432" s="406"/>
      <c r="F432" s="402"/>
      <c r="G432" s="402"/>
      <c r="H432" s="402"/>
      <c r="I432" s="406"/>
      <c r="J432" s="406"/>
      <c r="K432" s="443"/>
      <c r="L432" s="287"/>
    </row>
    <row r="433" spans="1:12" ht="18.75" hidden="1" customHeight="1">
      <c r="A433" s="443"/>
      <c r="B433" s="406"/>
      <c r="C433" s="406"/>
      <c r="D433" s="406"/>
      <c r="E433" s="406"/>
      <c r="F433" s="402"/>
      <c r="G433" s="402"/>
      <c r="H433" s="402"/>
      <c r="I433" s="406"/>
      <c r="J433" s="406"/>
      <c r="K433" s="443"/>
      <c r="L433" s="287"/>
    </row>
    <row r="434" spans="1:12" ht="18.75" hidden="1" customHeight="1">
      <c r="A434" s="443"/>
      <c r="B434" s="406"/>
      <c r="C434" s="406"/>
      <c r="D434" s="406" t="s">
        <v>323</v>
      </c>
      <c r="E434" s="402">
        <f t="shared" ref="E434:J434" si="21">E428-E395-E396</f>
        <v>11168576.609999999</v>
      </c>
      <c r="F434" s="402">
        <f t="shared" si="21"/>
        <v>12035616</v>
      </c>
      <c r="G434" s="402">
        <f t="shared" si="21"/>
        <v>10935616</v>
      </c>
      <c r="H434" s="402">
        <f t="shared" si="21"/>
        <v>1100000</v>
      </c>
      <c r="I434" s="402">
        <f t="shared" si="21"/>
        <v>-95.188830753789688</v>
      </c>
      <c r="J434" s="402">
        <f t="shared" si="21"/>
        <v>28.603759061681213</v>
      </c>
      <c r="K434" s="443"/>
      <c r="L434" s="287"/>
    </row>
    <row r="435" spans="1:12" ht="18.75" hidden="1" customHeight="1">
      <c r="A435" s="443"/>
      <c r="B435" s="406"/>
      <c r="C435" s="406"/>
      <c r="D435" s="406"/>
      <c r="E435" s="406"/>
      <c r="F435" s="402"/>
      <c r="G435" s="402"/>
      <c r="H435" s="402"/>
      <c r="I435" s="406"/>
      <c r="J435" s="406"/>
      <c r="K435" s="443"/>
      <c r="L435" s="287"/>
    </row>
    <row r="436" spans="1:12" ht="18.75" hidden="1" customHeight="1">
      <c r="A436" s="443"/>
      <c r="B436" s="406"/>
      <c r="C436" s="406"/>
      <c r="D436" s="406" t="s">
        <v>322</v>
      </c>
      <c r="E436" s="402">
        <f t="shared" ref="E436:J436" si="22">E434-E412</f>
        <v>10432576.609999999</v>
      </c>
      <c r="F436" s="402">
        <f t="shared" si="22"/>
        <v>10935616</v>
      </c>
      <c r="G436" s="402">
        <f t="shared" si="22"/>
        <v>10935616</v>
      </c>
      <c r="H436" s="402">
        <f t="shared" si="22"/>
        <v>0</v>
      </c>
      <c r="I436" s="402">
        <f t="shared" si="22"/>
        <v>-244.64535249292013</v>
      </c>
      <c r="J436" s="402">
        <f t="shared" si="22"/>
        <v>25.98950691473258</v>
      </c>
      <c r="K436" s="443"/>
      <c r="L436" s="287"/>
    </row>
    <row r="437" spans="1:12" ht="18.75" hidden="1" customHeight="1">
      <c r="A437" s="443"/>
      <c r="B437" s="406"/>
      <c r="C437" s="406"/>
      <c r="D437" s="406"/>
      <c r="E437" s="406"/>
      <c r="F437" s="402"/>
      <c r="G437" s="402"/>
      <c r="H437" s="402"/>
      <c r="I437" s="406"/>
      <c r="J437" s="406"/>
      <c r="K437" s="443"/>
      <c r="L437" s="287"/>
    </row>
    <row r="438" spans="1:12" ht="18.75" hidden="1" customHeight="1">
      <c r="A438" s="443"/>
      <c r="B438" s="406"/>
      <c r="C438" s="406"/>
      <c r="D438" s="406"/>
      <c r="E438" s="406"/>
      <c r="F438" s="402"/>
      <c r="G438" s="402"/>
      <c r="H438" s="402"/>
      <c r="I438" s="406"/>
      <c r="J438" s="406"/>
      <c r="K438" s="443"/>
    </row>
    <row r="439" spans="1:12" ht="18.75" hidden="1" customHeight="1">
      <c r="A439" s="287"/>
      <c r="F439" s="156"/>
      <c r="G439" s="156"/>
      <c r="H439" s="156"/>
      <c r="K439" s="287"/>
    </row>
    <row r="440" spans="1:12" ht="18.75" hidden="1" customHeight="1">
      <c r="A440" s="287"/>
      <c r="F440" s="156"/>
      <c r="G440" s="156"/>
      <c r="H440" s="156"/>
      <c r="K440" s="287"/>
    </row>
    <row r="441" spans="1:12" ht="18.75" hidden="1" customHeight="1">
      <c r="A441" s="287"/>
      <c r="F441" s="156"/>
      <c r="G441" s="156"/>
      <c r="H441" s="156"/>
      <c r="K441" s="287"/>
    </row>
    <row r="442" spans="1:12" ht="18.75" hidden="1" customHeight="1">
      <c r="A442" s="287"/>
      <c r="F442" s="156"/>
      <c r="G442" s="156"/>
      <c r="H442" s="156"/>
      <c r="K442" s="287"/>
    </row>
    <row r="443" spans="1:12" ht="18.75" customHeight="1">
      <c r="A443" s="287"/>
      <c r="F443" s="156"/>
      <c r="G443" s="156"/>
      <c r="H443" s="156"/>
      <c r="K443" s="287"/>
    </row>
    <row r="444" spans="1:12" ht="18.75" customHeight="1">
      <c r="A444" s="287"/>
      <c r="F444" s="156"/>
      <c r="G444" s="156"/>
      <c r="H444" s="156"/>
      <c r="K444" s="287"/>
    </row>
    <row r="445" spans="1:12" ht="18.75" customHeight="1">
      <c r="A445" s="287"/>
      <c r="F445" s="156"/>
      <c r="G445" s="156"/>
      <c r="H445" s="156"/>
      <c r="K445" s="287"/>
    </row>
    <row r="446" spans="1:12" ht="18.75" customHeight="1">
      <c r="A446" s="287"/>
      <c r="B446" s="287"/>
      <c r="C446" s="287"/>
      <c r="D446" s="287"/>
      <c r="E446" s="287"/>
      <c r="F446" s="304"/>
      <c r="G446" s="304"/>
      <c r="H446" s="304"/>
      <c r="I446" s="287"/>
      <c r="J446" s="287"/>
      <c r="K446" s="287"/>
    </row>
    <row r="447" spans="1:12" ht="18.75" customHeight="1">
      <c r="A447" s="287"/>
      <c r="B447" s="287"/>
      <c r="C447" s="287"/>
      <c r="D447" s="287"/>
      <c r="E447" s="287"/>
      <c r="F447" s="304"/>
      <c r="G447" s="304"/>
      <c r="H447" s="304"/>
      <c r="I447" s="287"/>
      <c r="J447" s="287"/>
      <c r="K447" s="287"/>
    </row>
    <row r="448" spans="1:12" ht="18.75" customHeight="1">
      <c r="A448" s="287"/>
      <c r="B448" s="287"/>
      <c r="C448" s="287"/>
      <c r="D448" s="287"/>
      <c r="E448" s="287"/>
      <c r="F448" s="304"/>
      <c r="G448" s="304"/>
      <c r="H448" s="304"/>
      <c r="I448" s="287"/>
      <c r="J448" s="287"/>
      <c r="K448" s="287"/>
    </row>
    <row r="449" spans="1:11" ht="18.75" customHeight="1">
      <c r="A449" s="287"/>
      <c r="B449" s="287"/>
      <c r="C449" s="287"/>
      <c r="D449" s="287"/>
      <c r="E449" s="287"/>
      <c r="F449" s="304"/>
      <c r="G449" s="304"/>
      <c r="H449" s="304"/>
      <c r="I449" s="287"/>
      <c r="J449" s="287"/>
      <c r="K449" s="287"/>
    </row>
    <row r="450" spans="1:11" ht="18.75" customHeight="1">
      <c r="A450" s="287"/>
      <c r="B450" s="287"/>
      <c r="C450" s="287"/>
      <c r="D450" s="287"/>
      <c r="E450" s="287"/>
      <c r="F450" s="304"/>
      <c r="G450" s="304"/>
      <c r="H450" s="304"/>
      <c r="I450" s="287"/>
      <c r="J450" s="287"/>
      <c r="K450" s="287"/>
    </row>
    <row r="451" spans="1:11" ht="18.75" customHeight="1">
      <c r="A451" s="287"/>
      <c r="B451" s="287"/>
      <c r="C451" s="287"/>
      <c r="D451" s="287"/>
      <c r="E451" s="287"/>
      <c r="F451" s="304"/>
      <c r="G451" s="304"/>
      <c r="H451" s="304"/>
      <c r="I451" s="287"/>
      <c r="J451" s="287"/>
      <c r="K451" s="287"/>
    </row>
    <row r="452" spans="1:11" ht="18.75" customHeight="1">
      <c r="A452" s="287"/>
      <c r="B452" s="287"/>
      <c r="C452" s="287"/>
      <c r="D452" s="287"/>
      <c r="E452" s="287"/>
      <c r="F452" s="304"/>
      <c r="G452" s="304"/>
      <c r="H452" s="304"/>
      <c r="I452" s="287"/>
      <c r="J452" s="287"/>
      <c r="K452" s="287"/>
    </row>
    <row r="453" spans="1:11" ht="18.75" customHeight="1">
      <c r="A453" s="287"/>
      <c r="B453" s="287"/>
      <c r="C453" s="287"/>
      <c r="D453" s="287"/>
      <c r="E453" s="287"/>
      <c r="F453" s="304"/>
      <c r="G453" s="304"/>
      <c r="H453" s="304"/>
      <c r="I453" s="287"/>
      <c r="J453" s="287"/>
      <c r="K453" s="287"/>
    </row>
    <row r="454" spans="1:11" ht="18.75" customHeight="1">
      <c r="A454" s="287"/>
      <c r="B454" s="287"/>
      <c r="C454" s="287"/>
      <c r="D454" s="287"/>
      <c r="E454" s="287"/>
      <c r="F454" s="304"/>
      <c r="G454" s="304"/>
      <c r="H454" s="304"/>
      <c r="I454" s="287"/>
      <c r="J454" s="287"/>
      <c r="K454" s="287"/>
    </row>
    <row r="455" spans="1:11" ht="18.75" customHeight="1">
      <c r="A455" s="287"/>
      <c r="B455" s="287"/>
      <c r="C455" s="287"/>
      <c r="D455" s="287"/>
      <c r="E455" s="287"/>
      <c r="F455" s="304"/>
      <c r="G455" s="304"/>
      <c r="H455" s="304"/>
      <c r="I455" s="287"/>
      <c r="J455" s="287"/>
      <c r="K455" s="287"/>
    </row>
    <row r="456" spans="1:11" ht="18.75" customHeight="1">
      <c r="A456" s="287"/>
      <c r="B456" s="287"/>
      <c r="C456" s="287"/>
      <c r="D456" s="287"/>
      <c r="E456" s="287"/>
      <c r="F456" s="304"/>
      <c r="G456" s="304"/>
      <c r="H456" s="304"/>
      <c r="I456" s="287"/>
      <c r="J456" s="287"/>
      <c r="K456" s="287"/>
    </row>
    <row r="457" spans="1:11" ht="18.75" customHeight="1">
      <c r="A457" s="287"/>
      <c r="B457" s="287"/>
      <c r="C457" s="287"/>
      <c r="D457" s="287"/>
      <c r="E457" s="287"/>
      <c r="F457" s="304"/>
      <c r="G457" s="304"/>
      <c r="H457" s="304"/>
      <c r="I457" s="287"/>
      <c r="J457" s="287"/>
      <c r="K457" s="287"/>
    </row>
    <row r="458" spans="1:11" ht="18.75" customHeight="1">
      <c r="A458" s="287"/>
      <c r="B458" s="287"/>
      <c r="C458" s="287"/>
      <c r="D458" s="287"/>
      <c r="E458" s="287"/>
      <c r="F458" s="304"/>
      <c r="G458" s="304"/>
      <c r="H458" s="304"/>
      <c r="I458" s="287"/>
      <c r="J458" s="287"/>
      <c r="K458" s="287"/>
    </row>
    <row r="459" spans="1:11" ht="18.75" customHeight="1">
      <c r="A459" s="287"/>
      <c r="B459" s="287"/>
      <c r="C459" s="287"/>
      <c r="D459" s="287"/>
      <c r="E459" s="287"/>
      <c r="F459" s="304"/>
      <c r="G459" s="304"/>
      <c r="H459" s="304"/>
      <c r="I459" s="287"/>
      <c r="J459" s="287"/>
      <c r="K459" s="287"/>
    </row>
    <row r="460" spans="1:11" ht="18.75" customHeight="1">
      <c r="A460" s="287"/>
      <c r="B460" s="287"/>
      <c r="C460" s="287"/>
      <c r="D460" s="287"/>
      <c r="E460" s="287"/>
      <c r="F460" s="304"/>
      <c r="G460" s="304"/>
      <c r="H460" s="304"/>
      <c r="I460" s="287"/>
      <c r="J460" s="287"/>
      <c r="K460" s="287"/>
    </row>
    <row r="461" spans="1:11">
      <c r="A461" s="287"/>
      <c r="B461" s="287"/>
      <c r="C461" s="287"/>
      <c r="D461" s="287"/>
      <c r="E461" s="287"/>
      <c r="F461" s="304"/>
      <c r="G461" s="304"/>
      <c r="H461" s="304"/>
      <c r="I461" s="287"/>
      <c r="J461" s="287"/>
      <c r="K461" s="287"/>
    </row>
    <row r="462" spans="1:11">
      <c r="A462" s="287"/>
      <c r="B462" s="287"/>
      <c r="C462" s="287"/>
      <c r="D462" s="287"/>
      <c r="E462" s="287"/>
      <c r="F462" s="304"/>
      <c r="G462" s="304"/>
      <c r="H462" s="304"/>
      <c r="I462" s="287"/>
      <c r="J462" s="287"/>
      <c r="K462" s="287"/>
    </row>
    <row r="463" spans="1:11">
      <c r="A463" s="287"/>
      <c r="B463" s="287"/>
      <c r="C463" s="287"/>
      <c r="D463" s="287"/>
      <c r="E463" s="287"/>
      <c r="F463" s="304"/>
      <c r="G463" s="304"/>
      <c r="H463" s="304"/>
      <c r="I463" s="287"/>
      <c r="J463" s="287"/>
      <c r="K463" s="287"/>
    </row>
    <row r="464" spans="1:11">
      <c r="A464" s="287"/>
      <c r="B464" s="287"/>
      <c r="C464" s="287"/>
      <c r="D464" s="287"/>
      <c r="E464" s="287"/>
      <c r="F464" s="304"/>
      <c r="G464" s="304"/>
      <c r="H464" s="304"/>
      <c r="I464" s="287"/>
      <c r="J464" s="287"/>
      <c r="K464" s="287"/>
    </row>
    <row r="465" spans="1:11">
      <c r="A465" s="287"/>
      <c r="B465" s="287"/>
      <c r="C465" s="287"/>
      <c r="D465" s="287"/>
      <c r="E465" s="287"/>
      <c r="F465" s="304"/>
      <c r="G465" s="304"/>
      <c r="H465" s="304"/>
      <c r="I465" s="287"/>
      <c r="J465" s="287"/>
      <c r="K465" s="287"/>
    </row>
    <row r="466" spans="1:11">
      <c r="A466" s="287"/>
      <c r="B466" s="287"/>
      <c r="C466" s="287"/>
      <c r="D466" s="287"/>
      <c r="E466" s="287"/>
      <c r="F466" s="304"/>
      <c r="G466" s="304"/>
      <c r="H466" s="304"/>
      <c r="I466" s="287"/>
      <c r="J466" s="287"/>
      <c r="K466" s="287"/>
    </row>
    <row r="467" spans="1:11">
      <c r="A467" s="287"/>
      <c r="B467" s="287"/>
      <c r="C467" s="287"/>
      <c r="D467" s="287"/>
      <c r="E467" s="287"/>
      <c r="F467" s="304"/>
      <c r="G467" s="304"/>
      <c r="H467" s="304"/>
      <c r="I467" s="287"/>
      <c r="J467" s="287"/>
      <c r="K467" s="287"/>
    </row>
    <row r="468" spans="1:11">
      <c r="A468" s="287"/>
      <c r="B468" s="287"/>
      <c r="C468" s="287"/>
      <c r="D468" s="287"/>
      <c r="E468" s="287"/>
      <c r="F468" s="304"/>
      <c r="G468" s="304"/>
      <c r="H468" s="304"/>
      <c r="I468" s="287"/>
      <c r="J468" s="287"/>
      <c r="K468" s="287"/>
    </row>
    <row r="469" spans="1:11">
      <c r="A469" s="287"/>
      <c r="B469" s="287"/>
      <c r="C469" s="287"/>
      <c r="D469" s="287"/>
      <c r="E469" s="287"/>
      <c r="F469" s="304"/>
      <c r="G469" s="304"/>
      <c r="H469" s="304"/>
      <c r="I469" s="287"/>
      <c r="J469" s="287"/>
      <c r="K469" s="287"/>
    </row>
    <row r="470" spans="1:11">
      <c r="A470" s="287"/>
      <c r="B470" s="287"/>
      <c r="C470" s="287"/>
      <c r="D470" s="287"/>
      <c r="E470" s="287"/>
      <c r="F470" s="304"/>
      <c r="G470" s="304"/>
      <c r="H470" s="304"/>
      <c r="I470" s="287"/>
      <c r="J470" s="287"/>
      <c r="K470" s="287"/>
    </row>
    <row r="471" spans="1:11">
      <c r="A471" s="287"/>
      <c r="B471" s="287"/>
      <c r="C471" s="287"/>
      <c r="D471" s="287"/>
      <c r="E471" s="287"/>
      <c r="F471" s="304"/>
      <c r="G471" s="304"/>
      <c r="H471" s="304"/>
      <c r="I471" s="287"/>
      <c r="J471" s="287"/>
      <c r="K471" s="287"/>
    </row>
    <row r="472" spans="1:11">
      <c r="A472" s="287"/>
      <c r="B472" s="287"/>
      <c r="C472" s="287"/>
      <c r="D472" s="287"/>
      <c r="E472" s="287"/>
      <c r="F472" s="304"/>
      <c r="G472" s="304"/>
      <c r="H472" s="304"/>
      <c r="I472" s="287"/>
      <c r="J472" s="287"/>
      <c r="K472" s="287"/>
    </row>
    <row r="473" spans="1:11">
      <c r="A473" s="287"/>
      <c r="B473" s="287"/>
      <c r="C473" s="287"/>
      <c r="D473" s="287"/>
      <c r="E473" s="287"/>
      <c r="F473" s="304"/>
      <c r="G473" s="304"/>
      <c r="H473" s="304"/>
      <c r="I473" s="287"/>
      <c r="J473" s="287"/>
      <c r="K473" s="287"/>
    </row>
    <row r="474" spans="1:11">
      <c r="F474" s="156"/>
      <c r="G474" s="156"/>
      <c r="H474" s="156"/>
    </row>
    <row r="475" spans="1:11">
      <c r="F475" s="156"/>
      <c r="G475" s="156"/>
      <c r="H475" s="156"/>
    </row>
    <row r="476" spans="1:11">
      <c r="F476" s="156"/>
      <c r="G476" s="156"/>
      <c r="H476" s="156"/>
    </row>
    <row r="477" spans="1:11">
      <c r="F477" s="156"/>
      <c r="G477" s="156"/>
      <c r="H477" s="156"/>
    </row>
    <row r="478" spans="1:11">
      <c r="F478" s="156"/>
      <c r="G478" s="156"/>
      <c r="H478" s="156"/>
    </row>
    <row r="479" spans="1:11">
      <c r="F479" s="156"/>
      <c r="G479" s="156"/>
      <c r="H479" s="156"/>
    </row>
    <row r="480" spans="1:11">
      <c r="F480" s="156"/>
      <c r="G480" s="156"/>
      <c r="H480" s="156"/>
    </row>
    <row r="481" spans="6:8">
      <c r="F481" s="156"/>
      <c r="G481" s="156"/>
      <c r="H481" s="156"/>
    </row>
    <row r="482" spans="6:8">
      <c r="F482" s="156"/>
      <c r="G482" s="156"/>
      <c r="H482" s="156"/>
    </row>
    <row r="483" spans="6:8">
      <c r="F483" s="156"/>
      <c r="G483" s="156"/>
      <c r="H483" s="156"/>
    </row>
    <row r="484" spans="6:8">
      <c r="F484" s="156"/>
      <c r="G484" s="156"/>
      <c r="H484" s="156"/>
    </row>
    <row r="485" spans="6:8">
      <c r="F485" s="156"/>
      <c r="G485" s="156"/>
      <c r="H485" s="156"/>
    </row>
    <row r="486" spans="6:8">
      <c r="F486" s="156"/>
      <c r="G486" s="156"/>
      <c r="H486" s="156"/>
    </row>
    <row r="487" spans="6:8">
      <c r="F487" s="156"/>
      <c r="G487" s="156"/>
      <c r="H487" s="156"/>
    </row>
    <row r="488" spans="6:8">
      <c r="F488" s="156"/>
      <c r="G488" s="156"/>
      <c r="H488" s="156"/>
    </row>
    <row r="489" spans="6:8">
      <c r="F489" s="156"/>
      <c r="G489" s="156"/>
      <c r="H489" s="156"/>
    </row>
    <row r="490" spans="6:8">
      <c r="F490" s="156"/>
      <c r="G490" s="156"/>
      <c r="H490" s="156"/>
    </row>
    <row r="491" spans="6:8">
      <c r="F491" s="156"/>
      <c r="G491" s="156"/>
      <c r="H491" s="156"/>
    </row>
    <row r="492" spans="6:8">
      <c r="F492" s="156"/>
      <c r="G492" s="156"/>
      <c r="H492" s="156"/>
    </row>
    <row r="493" spans="6:8">
      <c r="F493" s="156"/>
      <c r="G493" s="156"/>
      <c r="H493" s="156"/>
    </row>
    <row r="494" spans="6:8">
      <c r="F494" s="156"/>
      <c r="G494" s="156"/>
      <c r="H494" s="156"/>
    </row>
    <row r="495" spans="6:8">
      <c r="F495" s="156"/>
      <c r="G495" s="156"/>
      <c r="H495" s="156"/>
    </row>
    <row r="496" spans="6:8">
      <c r="F496" s="156"/>
      <c r="G496" s="156"/>
      <c r="H496" s="156"/>
    </row>
    <row r="497" spans="6:8">
      <c r="F497" s="156"/>
      <c r="G497" s="156"/>
      <c r="H497" s="156"/>
    </row>
    <row r="498" spans="6:8">
      <c r="F498" s="156"/>
      <c r="G498" s="156"/>
      <c r="H498" s="156"/>
    </row>
    <row r="499" spans="6:8">
      <c r="F499" s="156"/>
      <c r="G499" s="156"/>
      <c r="H499" s="156"/>
    </row>
    <row r="500" spans="6:8">
      <c r="F500" s="156"/>
      <c r="G500" s="156"/>
      <c r="H500" s="156"/>
    </row>
    <row r="501" spans="6:8">
      <c r="F501" s="156"/>
      <c r="G501" s="156"/>
      <c r="H501" s="156"/>
    </row>
    <row r="502" spans="6:8">
      <c r="F502" s="156"/>
      <c r="G502" s="156"/>
      <c r="H502" s="156"/>
    </row>
    <row r="503" spans="6:8">
      <c r="F503" s="156"/>
      <c r="G503" s="156"/>
      <c r="H503" s="156"/>
    </row>
    <row r="504" spans="6:8">
      <c r="F504" s="156"/>
      <c r="G504" s="156"/>
      <c r="H504" s="156"/>
    </row>
    <row r="505" spans="6:8">
      <c r="F505" s="156"/>
      <c r="G505" s="156"/>
      <c r="H505" s="156"/>
    </row>
    <row r="506" spans="6:8">
      <c r="F506" s="156"/>
      <c r="G506" s="156"/>
      <c r="H506" s="156"/>
    </row>
    <row r="507" spans="6:8">
      <c r="F507" s="156"/>
      <c r="G507" s="156"/>
      <c r="H507" s="156"/>
    </row>
    <row r="508" spans="6:8">
      <c r="F508" s="156"/>
      <c r="G508" s="156"/>
      <c r="H508" s="156"/>
    </row>
    <row r="509" spans="6:8">
      <c r="F509" s="156"/>
      <c r="G509" s="156"/>
      <c r="H509" s="156"/>
    </row>
    <row r="510" spans="6:8">
      <c r="F510" s="156"/>
      <c r="G510" s="156"/>
      <c r="H510" s="156"/>
    </row>
    <row r="511" spans="6:8">
      <c r="F511" s="156"/>
      <c r="G511" s="156"/>
      <c r="H511" s="156"/>
    </row>
    <row r="512" spans="6:8">
      <c r="F512" s="156"/>
      <c r="G512" s="156"/>
      <c r="H512" s="156"/>
    </row>
    <row r="513" spans="6:8">
      <c r="F513" s="156"/>
      <c r="G513" s="156"/>
      <c r="H513" s="156"/>
    </row>
    <row r="514" spans="6:8">
      <c r="F514" s="156"/>
      <c r="G514" s="156"/>
      <c r="H514" s="156"/>
    </row>
    <row r="515" spans="6:8">
      <c r="F515" s="156"/>
      <c r="G515" s="156"/>
      <c r="H515" s="156"/>
    </row>
    <row r="516" spans="6:8">
      <c r="F516" s="156"/>
      <c r="G516" s="156"/>
      <c r="H516" s="156"/>
    </row>
    <row r="517" spans="6:8">
      <c r="F517" s="156"/>
      <c r="G517" s="156"/>
      <c r="H517" s="156"/>
    </row>
    <row r="518" spans="6:8">
      <c r="F518" s="156"/>
      <c r="G518" s="156"/>
      <c r="H518" s="156"/>
    </row>
    <row r="519" spans="6:8">
      <c r="F519" s="156"/>
      <c r="G519" s="156"/>
      <c r="H519" s="156"/>
    </row>
    <row r="520" spans="6:8">
      <c r="F520" s="156"/>
      <c r="G520" s="156"/>
      <c r="H520" s="156"/>
    </row>
    <row r="521" spans="6:8">
      <c r="F521" s="156"/>
      <c r="G521" s="156"/>
      <c r="H521" s="156"/>
    </row>
    <row r="522" spans="6:8">
      <c r="F522" s="156"/>
      <c r="G522" s="156"/>
      <c r="H522" s="156"/>
    </row>
    <row r="523" spans="6:8">
      <c r="F523" s="156"/>
      <c r="G523" s="156"/>
      <c r="H523" s="156"/>
    </row>
    <row r="524" spans="6:8">
      <c r="F524" s="156"/>
      <c r="G524" s="156"/>
      <c r="H524" s="156"/>
    </row>
    <row r="525" spans="6:8">
      <c r="F525" s="156"/>
      <c r="G525" s="156"/>
      <c r="H525" s="156"/>
    </row>
    <row r="526" spans="6:8">
      <c r="F526" s="156"/>
      <c r="G526" s="156"/>
      <c r="H526" s="156"/>
    </row>
  </sheetData>
  <mergeCells count="9">
    <mergeCell ref="A368:D368"/>
    <mergeCell ref="B2:I2"/>
    <mergeCell ref="B3:I3"/>
    <mergeCell ref="B4:I4"/>
    <mergeCell ref="A7:I7"/>
    <mergeCell ref="G9:H9"/>
    <mergeCell ref="G10:G11"/>
    <mergeCell ref="H10:H11"/>
    <mergeCell ref="F5:I5"/>
  </mergeCells>
  <phoneticPr fontId="0" type="noConversion"/>
  <pageMargins left="0" right="0" top="0.78740157480314965" bottom="1.3779527559055118" header="0.51181102362204722" footer="0.51181102362204722"/>
  <pageSetup paperSize="9" scale="75" orientation="landscape" r:id="rId1"/>
  <headerFooter alignWithMargins="0">
    <oddFooter xml:space="preserve">&amp;L
&amp;CStrona &amp;P&amp;RZałącznik Nr 1 
Wójt Gminy Mrągowo
Piotr Piercewiczi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"/>
  <sheetViews>
    <sheetView workbookViewId="0">
      <selection activeCell="J19" sqref="J19"/>
    </sheetView>
  </sheetViews>
  <sheetFormatPr defaultRowHeight="12.75"/>
  <cols>
    <col min="2" max="2" width="24" customWidth="1"/>
    <col min="3" max="3" width="32.85546875" customWidth="1"/>
    <col min="4" max="4" width="25.42578125" customWidth="1"/>
  </cols>
  <sheetData/>
  <pageMargins left="0.7" right="0.7" top="0.75" bottom="0.75" header="0.3" footer="0.3"/>
  <pageSetup paperSize="9" orientation="portrait" r:id="rId1"/>
  <legacyDrawing r:id="rId2"/>
  <controls>
    <control shapeId="2049" r:id="rId3" name="Control 1"/>
    <control shapeId="2050" r:id="rId4" name="Control 2"/>
    <control shapeId="2051" r:id="rId5" name="Control 3"/>
    <control shapeId="2052" r:id="rId6" name="Control 4"/>
    <control shapeId="2053" r:id="rId7" name="Control 5"/>
    <control shapeId="2054" r:id="rId8" name="Control 6"/>
    <control shapeId="2055" r:id="rId9" name="Control 7"/>
    <control shapeId="2056" r:id="rId10" name="Control 8"/>
    <control shapeId="2057" r:id="rId11" name="Control 9"/>
    <control shapeId="2058" r:id="rId12" name="Control 10"/>
    <control shapeId="2059" r:id="rId13" name="Control 11"/>
    <control shapeId="2060" r:id="rId14" name="Control 12"/>
    <control shapeId="2061" r:id="rId15" name="Control 13"/>
    <control shapeId="2062" r:id="rId16" name="Control 14"/>
    <control shapeId="2063" r:id="rId17" name="Control 15"/>
    <control shapeId="2064" r:id="rId18" name="Control 16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lowczy</dc:creator>
  <cp:lastModifiedBy>MarcinB</cp:lastModifiedBy>
  <cp:lastPrinted>2019-11-13T12:24:46Z</cp:lastPrinted>
  <dcterms:created xsi:type="dcterms:W3CDTF">2001-11-11T13:11:28Z</dcterms:created>
  <dcterms:modified xsi:type="dcterms:W3CDTF">2019-12-18T11:45:55Z</dcterms:modified>
</cp:coreProperties>
</file>