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480" windowHeight="7650" tabRatio="541" activeTab="0"/>
  </bookViews>
  <sheets>
    <sheet name="Zał_nr_1_wydr" sheetId="1" r:id="rId1"/>
  </sheets>
  <externalReferences>
    <externalReference r:id="rId4"/>
  </externalReferences>
  <definedNames>
    <definedName name="_xlnm.Print_Area" localSheetId="0">'Zał_nr_1_wydr'!$A$1:$Z$71</definedName>
  </definedNames>
  <calcPr fullCalcOnLoad="1"/>
</workbook>
</file>

<file path=xl/sharedStrings.xml><?xml version="1.0" encoding="utf-8"?>
<sst xmlns="http://schemas.openxmlformats.org/spreadsheetml/2006/main" count="121" uniqueCount="88">
  <si>
    <t>Lp.</t>
  </si>
  <si>
    <t>Wyszczególnienie</t>
  </si>
  <si>
    <t>Lata objęte prognozą finansową</t>
  </si>
  <si>
    <t>Rok 2017</t>
  </si>
  <si>
    <t>Rok 2018</t>
  </si>
  <si>
    <t>Rok 2019</t>
  </si>
  <si>
    <t>Rok 2020</t>
  </si>
  <si>
    <t>Rok 2021</t>
  </si>
  <si>
    <t>Rok 2022</t>
  </si>
  <si>
    <t>Rok 2023</t>
  </si>
  <si>
    <t>Rok 2024</t>
  </si>
  <si>
    <t>Rok 2025</t>
  </si>
  <si>
    <t>Dochody ogółem, z tego:</t>
  </si>
  <si>
    <t>a</t>
  </si>
  <si>
    <t>dochody bieżące</t>
  </si>
  <si>
    <t>b</t>
  </si>
  <si>
    <t>dochody majątkowe, w tym:</t>
  </si>
  <si>
    <t>c</t>
  </si>
  <si>
    <t xml:space="preserve"> ze sprzedaży majątku</t>
  </si>
  <si>
    <t>Wydatki bieżące (bez odsetek i prowizji od kredytów oraz wyemitowanych papierów wartościowych, czyli kosztów obsługi długu), w tym:</t>
  </si>
  <si>
    <t>na wynagrodzenia i składki od nich naliczane</t>
  </si>
  <si>
    <t>na funkcjonowanie organów JST, w tym:</t>
  </si>
  <si>
    <t>z tytułu gwarancji i poręczeń, w tym:</t>
  </si>
  <si>
    <t>d</t>
  </si>
  <si>
    <t>gwarancje i poręczenia podlegające wyłączeniu z limitów spłaty zobowiązań</t>
  </si>
  <si>
    <t>e</t>
  </si>
  <si>
    <t>wydatki bieżące objęte limitem na przedsięwzięcia</t>
  </si>
  <si>
    <t>Wynik budżetu po zaplanowaniu wydatków bieżących (bez obsługi długu)  poz.1– poz. 2</t>
  </si>
  <si>
    <t>Nadwyżka budżetowa z lat ubiegłych + wolne środki, w tym:</t>
  </si>
  <si>
    <t>nadwyżka budżetowa z lat ubiegłych + wolne środki angażowane na pokrycie deficytu budżetu roku bieżącego</t>
  </si>
  <si>
    <t>Inne przychody niezwiązane z zaciągnięciem długu</t>
  </si>
  <si>
    <t>Środki do dyspozycji (suma poz. 3 +poz. 4+ poz. 5)</t>
  </si>
  <si>
    <t>Spłata i obsługa długu, z tego:</t>
  </si>
  <si>
    <t xml:space="preserve">rozchody z tytułu spłaty rat kapitałowych oraz wykupu papierów wartościowych </t>
  </si>
  <si>
    <t>wydatki bieżące na obsługę długu:</t>
  </si>
  <si>
    <t>Inne rozchody (bez spłaty długu)</t>
  </si>
  <si>
    <t>Środki do dyspozycji na wydatki majątkowe (poz. 6–poz. 7–poz. 8)</t>
  </si>
  <si>
    <t>Wydatki majątkowe, w tym:</t>
  </si>
  <si>
    <t>wydatki majątkowe objęte limitem</t>
  </si>
  <si>
    <t>Przychody z kredytów, pożyczek i emisji obligacji</t>
  </si>
  <si>
    <t>Wynik finansowy budżetu (poz. 9 – poz.10 + poz. 11)</t>
  </si>
  <si>
    <t>Kwota długu na koniec roku, w tym:</t>
  </si>
  <si>
    <t>łączna kwota wyłączeń z art. 243 ust. 3 pkt 1 ufp oraz art. 170 ust. 3 sufp</t>
  </si>
  <si>
    <t>kwota wyłączeń z art. 243 ust. 3 pkt 1 ufp oraz art. 170 ust. 3 sufp przypadająca na dany rok budżetowy</t>
  </si>
  <si>
    <t>Kwota zobowiązań związku współtworzonego przez jst przypadających do spłaty w danym roku budżetowym podlegających do doliczenia z art. 244 ufp</t>
  </si>
  <si>
    <t>Planowana łączna kwota spłaty zobowiązań</t>
  </si>
  <si>
    <t xml:space="preserve">Maksymalny dopuszczalny wskaźnik spłaty z art.. 243 </t>
  </si>
  <si>
    <t>Spełnienie wskaźnika spłaty z art. 243 po uwzględnieniu art.. 244</t>
  </si>
  <si>
    <t>Zgodny/ niezgodny</t>
  </si>
  <si>
    <t>Zgodny</t>
  </si>
  <si>
    <t>Planowana łączna kwota spłaty zobowiązań/dochody ogółem /max 15% art.. 169 sufp/</t>
  </si>
  <si>
    <t>Zadłużenie/dochody ogółem (poz. 13-poz. 13a):poz. 1 /max. 60% art.. 170 sufp/</t>
  </si>
  <si>
    <t>Wydatki bieżące razem (poz. 2 + poz. 7b)</t>
  </si>
  <si>
    <t>Wydatki ogółem (poz. 10+ poz. 19)</t>
  </si>
  <si>
    <t>Wynik budżetu (poz. 1 – poz. 20)</t>
  </si>
  <si>
    <t>Przychody budżetu</t>
  </si>
  <si>
    <t>Rozchody budżetu (poz. 7a + poz. 8)</t>
  </si>
  <si>
    <t>Wydatki ogółem</t>
  </si>
  <si>
    <t>Dochody ogółem</t>
  </si>
  <si>
    <t>planowana spłata w danym roku – spłata UE</t>
  </si>
  <si>
    <t>Kwota długu na koniec roku,</t>
  </si>
  <si>
    <t>planowana spłata  do dochodów</t>
  </si>
  <si>
    <t>dochody bieżące + dochody ze sprzedaży maj.</t>
  </si>
  <si>
    <t>dochody bieżące – wydatki bieżące – odsetki</t>
  </si>
  <si>
    <t>Rok budżetowy  2009 - wykonanie</t>
  </si>
  <si>
    <t>Rok budżetowy  2011 -wykonanie</t>
  </si>
  <si>
    <t>Rok 2026</t>
  </si>
  <si>
    <t>Rok 2027</t>
  </si>
  <si>
    <t>Rok 2028</t>
  </si>
  <si>
    <t>Rok 2029</t>
  </si>
  <si>
    <t>Rok 2030</t>
  </si>
  <si>
    <t>Rok budżetowy  2012 -wykonanie</t>
  </si>
  <si>
    <t>Rok budżetowy  2013 -wykonanie</t>
  </si>
  <si>
    <t>Rok budżetowy  2014 -wykonanie</t>
  </si>
  <si>
    <t>Załącznik nr 1</t>
  </si>
  <si>
    <t xml:space="preserve"> </t>
  </si>
  <si>
    <t>wydatki bieżące</t>
  </si>
  <si>
    <t>program</t>
  </si>
  <si>
    <t>Rok budżetowy  2015 -wykonanie</t>
  </si>
  <si>
    <t>Rok budżetowy  2016 -wykonanie</t>
  </si>
  <si>
    <t>Projekt</t>
  </si>
  <si>
    <t>Rok 2031</t>
  </si>
  <si>
    <t>Rok 2032</t>
  </si>
  <si>
    <t>Rok 2033</t>
  </si>
  <si>
    <t>Wieloletnia Prognoza Finansowa  dla Gminy Mrągowo na lata 2018–2033</t>
  </si>
  <si>
    <t>w sprawie: zmiany uchwalenia Wieloletniej Prognozy Finansowej Gminy Mrągowo na lata 2018-2033</t>
  </si>
  <si>
    <t>do uchwały Rady Gminy Mrągowo nr XLV/363/18</t>
  </si>
  <si>
    <t>z dnia 22 marca 2018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</si>
</sst>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"/>
  </numFmts>
  <fonts count="37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Czcionka tekstu podstawowego"/>
      <family val="0"/>
    </font>
    <font>
      <sz val="11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Czcionka tekstu podstawowego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8"/>
      <color indexed="9"/>
      <name val="Czcionka tekstu podstawowego"/>
      <family val="2"/>
    </font>
    <font>
      <sz val="14"/>
      <color indexed="9"/>
      <name val="Czcionka tekstu podstawowego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1"/>
      <name val="Czcionka tekstu podstawowego"/>
      <family val="2"/>
    </font>
    <font>
      <sz val="11"/>
      <color theme="0"/>
      <name val="Czcionka tekstu podstawowego"/>
      <family val="2"/>
    </font>
    <font>
      <b/>
      <sz val="11"/>
      <color theme="0"/>
      <name val="Czcionka tekstu podstawowego"/>
      <family val="2"/>
    </font>
    <font>
      <sz val="18"/>
      <color theme="0"/>
      <name val="Czcionka tekstu podstawowego"/>
      <family val="2"/>
    </font>
    <font>
      <sz val="14"/>
      <color theme="0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 style="hair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32" fillId="0" borderId="0" applyNumberFormat="0" applyFill="0" applyBorder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24" borderId="10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26" borderId="10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25" borderId="11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4" fontId="1" fillId="0" borderId="18" xfId="0" applyNumberFormat="1" applyFont="1" applyBorder="1" applyAlignment="1">
      <alignment horizontal="right" wrapText="1"/>
    </xf>
    <xf numFmtId="4" fontId="25" fillId="24" borderId="18" xfId="0" applyNumberFormat="1" applyFont="1" applyFill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 wrapText="1"/>
    </xf>
    <xf numFmtId="4" fontId="1" fillId="0" borderId="20" xfId="0" applyNumberFormat="1" applyFont="1" applyBorder="1" applyAlignment="1">
      <alignment horizontal="right" wrapText="1"/>
    </xf>
    <xf numFmtId="4" fontId="1" fillId="0" borderId="21" xfId="0" applyNumberFormat="1" applyFont="1" applyBorder="1" applyAlignment="1">
      <alignment horizontal="right" wrapText="1"/>
    </xf>
    <xf numFmtId="4" fontId="25" fillId="25" borderId="18" xfId="0" applyNumberFormat="1" applyFont="1" applyFill="1" applyBorder="1" applyAlignment="1">
      <alignment horizontal="right"/>
    </xf>
    <xf numFmtId="4" fontId="26" fillId="25" borderId="22" xfId="0" applyNumberFormat="1" applyFont="1" applyFill="1" applyBorder="1" applyAlignment="1">
      <alignment horizontal="right"/>
    </xf>
    <xf numFmtId="4" fontId="1" fillId="25" borderId="22" xfId="0" applyNumberFormat="1" applyFont="1" applyFill="1" applyBorder="1" applyAlignment="1">
      <alignment horizontal="right" wrapText="1"/>
    </xf>
    <xf numFmtId="4" fontId="25" fillId="26" borderId="18" xfId="0" applyNumberFormat="1" applyFont="1" applyFill="1" applyBorder="1" applyAlignment="1">
      <alignment horizontal="right"/>
    </xf>
    <xf numFmtId="4" fontId="1" fillId="25" borderId="18" xfId="0" applyNumberFormat="1" applyFont="1" applyFill="1" applyBorder="1" applyAlignment="1">
      <alignment horizontal="right"/>
    </xf>
    <xf numFmtId="4" fontId="25" fillId="24" borderId="23" xfId="0" applyNumberFormat="1" applyFont="1" applyFill="1" applyBorder="1" applyAlignment="1">
      <alignment horizontal="right" wrapText="1"/>
    </xf>
    <xf numFmtId="4" fontId="25" fillId="25" borderId="19" xfId="0" applyNumberFormat="1" applyFont="1" applyFill="1" applyBorder="1" applyAlignment="1">
      <alignment horizontal="right"/>
    </xf>
    <xf numFmtId="4" fontId="1" fillId="25" borderId="18" xfId="0" applyNumberFormat="1" applyFont="1" applyFill="1" applyBorder="1" applyAlignment="1">
      <alignment horizontal="right" wrapText="1"/>
    </xf>
    <xf numFmtId="4" fontId="1" fillId="26" borderId="18" xfId="0" applyNumberFormat="1" applyFont="1" applyFill="1" applyBorder="1" applyAlignment="1">
      <alignment horizontal="right"/>
    </xf>
    <xf numFmtId="4" fontId="1" fillId="25" borderId="22" xfId="0" applyNumberFormat="1" applyFont="1" applyFill="1" applyBorder="1" applyAlignment="1">
      <alignment horizontal="right"/>
    </xf>
    <xf numFmtId="4" fontId="1" fillId="0" borderId="22" xfId="0" applyNumberFormat="1" applyFont="1" applyBorder="1" applyAlignment="1">
      <alignment horizontal="right" wrapText="1"/>
    </xf>
    <xf numFmtId="3" fontId="1" fillId="24" borderId="18" xfId="0" applyNumberFormat="1" applyFont="1" applyFill="1" applyBorder="1" applyAlignment="1">
      <alignment horizontal="right" wrapText="1"/>
    </xf>
    <xf numFmtId="4" fontId="1" fillId="0" borderId="24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 wrapText="1"/>
    </xf>
    <xf numFmtId="4" fontId="1" fillId="0" borderId="22" xfId="0" applyNumberFormat="1" applyFont="1" applyBorder="1" applyAlignment="1">
      <alignment horizontal="center" wrapText="1"/>
    </xf>
    <xf numFmtId="4" fontId="24" fillId="0" borderId="18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3" fontId="25" fillId="0" borderId="18" xfId="0" applyNumberFormat="1" applyFont="1" applyBorder="1" applyAlignment="1">
      <alignment/>
    </xf>
    <xf numFmtId="3" fontId="25" fillId="0" borderId="24" xfId="0" applyNumberFormat="1" applyFont="1" applyBorder="1" applyAlignment="1">
      <alignment/>
    </xf>
    <xf numFmtId="3" fontId="25" fillId="0" borderId="25" xfId="0" applyNumberFormat="1" applyFont="1" applyBorder="1" applyAlignment="1">
      <alignment/>
    </xf>
    <xf numFmtId="0" fontId="21" fillId="0" borderId="26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21" fillId="0" borderId="28" xfId="0" applyFont="1" applyBorder="1" applyAlignment="1">
      <alignment horizontal="left"/>
    </xf>
    <xf numFmtId="0" fontId="20" fillId="24" borderId="29" xfId="0" applyFont="1" applyFill="1" applyBorder="1" applyAlignment="1">
      <alignment horizontal="left" wrapText="1"/>
    </xf>
    <xf numFmtId="0" fontId="21" fillId="0" borderId="26" xfId="0" applyFont="1" applyBorder="1" applyAlignment="1">
      <alignment horizontal="left" wrapText="1"/>
    </xf>
    <xf numFmtId="0" fontId="21" fillId="0" borderId="27" xfId="0" applyFont="1" applyBorder="1" applyAlignment="1">
      <alignment horizontal="left" wrapText="1"/>
    </xf>
    <xf numFmtId="0" fontId="21" fillId="0" borderId="28" xfId="0" applyFont="1" applyBorder="1" applyAlignment="1">
      <alignment horizontal="left" wrapText="1"/>
    </xf>
    <xf numFmtId="0" fontId="20" fillId="25" borderId="29" xfId="0" applyFont="1" applyFill="1" applyBorder="1" applyAlignment="1">
      <alignment horizontal="left" wrapText="1"/>
    </xf>
    <xf numFmtId="0" fontId="20" fillId="25" borderId="30" xfId="0" applyFont="1" applyFill="1" applyBorder="1" applyAlignment="1">
      <alignment horizontal="left" wrapText="1"/>
    </xf>
    <xf numFmtId="0" fontId="21" fillId="0" borderId="29" xfId="0" applyFont="1" applyBorder="1" applyAlignment="1">
      <alignment horizontal="left" wrapText="1"/>
    </xf>
    <xf numFmtId="0" fontId="20" fillId="26" borderId="29" xfId="0" applyFont="1" applyFill="1" applyBorder="1" applyAlignment="1">
      <alignment horizontal="left" wrapText="1"/>
    </xf>
    <xf numFmtId="0" fontId="20" fillId="25" borderId="29" xfId="0" applyFont="1" applyFill="1" applyBorder="1" applyAlignment="1">
      <alignment horizontal="left"/>
    </xf>
    <xf numFmtId="0" fontId="20" fillId="24" borderId="31" xfId="0" applyFont="1" applyFill="1" applyBorder="1" applyAlignment="1">
      <alignment horizontal="left" wrapText="1"/>
    </xf>
    <xf numFmtId="0" fontId="20" fillId="25" borderId="26" xfId="0" applyFont="1" applyFill="1" applyBorder="1" applyAlignment="1">
      <alignment horizontal="left"/>
    </xf>
    <xf numFmtId="0" fontId="20" fillId="25" borderId="30" xfId="0" applyFont="1" applyFill="1" applyBorder="1" applyAlignment="1">
      <alignment horizontal="left"/>
    </xf>
    <xf numFmtId="0" fontId="21" fillId="0" borderId="30" xfId="0" applyFont="1" applyBorder="1" applyAlignment="1">
      <alignment horizontal="left" wrapText="1"/>
    </xf>
    <xf numFmtId="0" fontId="20" fillId="0" borderId="32" xfId="0" applyFont="1" applyBorder="1" applyAlignment="1">
      <alignment horizontal="left" wrapText="1"/>
    </xf>
    <xf numFmtId="0" fontId="20" fillId="0" borderId="29" xfId="0" applyFont="1" applyBorder="1" applyAlignment="1">
      <alignment horizontal="left" wrapText="1"/>
    </xf>
    <xf numFmtId="0" fontId="20" fillId="0" borderId="30" xfId="0" applyFont="1" applyBorder="1" applyAlignment="1">
      <alignment horizontal="left" wrapText="1"/>
    </xf>
    <xf numFmtId="0" fontId="20" fillId="0" borderId="29" xfId="0" applyFont="1" applyFill="1" applyBorder="1" applyAlignment="1">
      <alignment horizontal="left" wrapText="1"/>
    </xf>
    <xf numFmtId="0" fontId="20" fillId="0" borderId="30" xfId="0" applyFont="1" applyBorder="1" applyAlignment="1">
      <alignment horizontal="left" vertical="top" wrapText="1"/>
    </xf>
    <xf numFmtId="0" fontId="20" fillId="0" borderId="29" xfId="0" applyFont="1" applyBorder="1" applyAlignment="1">
      <alignment horizontal="left"/>
    </xf>
    <xf numFmtId="0" fontId="20" fillId="0" borderId="32" xfId="0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33" xfId="0" applyFont="1" applyBorder="1" applyAlignment="1">
      <alignment/>
    </xf>
    <xf numFmtId="4" fontId="0" fillId="0" borderId="0" xfId="0" applyNumberFormat="1" applyAlignment="1">
      <alignment/>
    </xf>
    <xf numFmtId="3" fontId="33" fillId="0" borderId="0" xfId="0" applyNumberFormat="1" applyFont="1" applyAlignment="1">
      <alignment/>
    </xf>
    <xf numFmtId="0" fontId="20" fillId="24" borderId="34" xfId="0" applyFont="1" applyFill="1" applyBorder="1" applyAlignment="1">
      <alignment horizontal="center"/>
    </xf>
    <xf numFmtId="0" fontId="20" fillId="24" borderId="35" xfId="0" applyFont="1" applyFill="1" applyBorder="1" applyAlignment="1">
      <alignment horizontal="left"/>
    </xf>
    <xf numFmtId="0" fontId="25" fillId="26" borderId="36" xfId="0" applyFont="1" applyFill="1" applyBorder="1" applyAlignment="1">
      <alignment horizontal="center" vertical="center" wrapText="1"/>
    </xf>
    <xf numFmtId="0" fontId="25" fillId="26" borderId="37" xfId="0" applyFont="1" applyFill="1" applyBorder="1" applyAlignment="1">
      <alignment horizontal="center" vertical="center" wrapText="1"/>
    </xf>
    <xf numFmtId="0" fontId="25" fillId="26" borderId="38" xfId="0" applyFont="1" applyFill="1" applyBorder="1" applyAlignment="1">
      <alignment horizontal="center" vertical="center" wrapText="1"/>
    </xf>
    <xf numFmtId="0" fontId="25" fillId="26" borderId="39" xfId="0" applyFont="1" applyFill="1" applyBorder="1" applyAlignment="1">
      <alignment horizontal="center" vertical="center" wrapText="1"/>
    </xf>
    <xf numFmtId="4" fontId="25" fillId="24" borderId="40" xfId="0" applyNumberFormat="1" applyFont="1" applyFill="1" applyBorder="1" applyAlignment="1">
      <alignment horizontal="right" vertical="center"/>
    </xf>
    <xf numFmtId="4" fontId="25" fillId="24" borderId="37" xfId="0" applyNumberFormat="1" applyFont="1" applyFill="1" applyBorder="1" applyAlignment="1">
      <alignment horizontal="right" vertical="center"/>
    </xf>
    <xf numFmtId="3" fontId="25" fillId="24" borderId="37" xfId="0" applyNumberFormat="1" applyFont="1" applyFill="1" applyBorder="1" applyAlignment="1">
      <alignment horizontal="right" vertical="center"/>
    </xf>
    <xf numFmtId="3" fontId="25" fillId="24" borderId="38" xfId="0" applyNumberFormat="1" applyFont="1" applyFill="1" applyBorder="1" applyAlignment="1">
      <alignment horizontal="right" vertical="center"/>
    </xf>
    <xf numFmtId="4" fontId="1" fillId="0" borderId="41" xfId="0" applyNumberFormat="1" applyFont="1" applyBorder="1" applyAlignment="1">
      <alignment horizontal="right" vertical="center"/>
    </xf>
    <xf numFmtId="3" fontId="1" fillId="0" borderId="41" xfId="0" applyNumberFormat="1" applyFont="1" applyBorder="1" applyAlignment="1">
      <alignment horizontal="right" vertical="center"/>
    </xf>
    <xf numFmtId="3" fontId="1" fillId="0" borderId="42" xfId="0" applyNumberFormat="1" applyFont="1" applyBorder="1" applyAlignment="1">
      <alignment horizontal="right" vertical="center"/>
    </xf>
    <xf numFmtId="3" fontId="1" fillId="0" borderId="43" xfId="0" applyNumberFormat="1" applyFont="1" applyBorder="1" applyAlignment="1">
      <alignment horizontal="right" vertical="center"/>
    </xf>
    <xf numFmtId="4" fontId="1" fillId="0" borderId="44" xfId="0" applyNumberFormat="1" applyFont="1" applyBorder="1" applyAlignment="1">
      <alignment horizontal="right" vertical="center"/>
    </xf>
    <xf numFmtId="3" fontId="1" fillId="0" borderId="44" xfId="0" applyNumberFormat="1" applyFont="1" applyBorder="1" applyAlignment="1">
      <alignment horizontal="right" vertical="center"/>
    </xf>
    <xf numFmtId="3" fontId="1" fillId="0" borderId="45" xfId="0" applyNumberFormat="1" applyFont="1" applyBorder="1" applyAlignment="1">
      <alignment horizontal="right" vertical="center"/>
    </xf>
    <xf numFmtId="3" fontId="1" fillId="0" borderId="46" xfId="0" applyNumberFormat="1" applyFont="1" applyBorder="1" applyAlignment="1">
      <alignment horizontal="right" vertical="center"/>
    </xf>
    <xf numFmtId="4" fontId="1" fillId="0" borderId="47" xfId="0" applyNumberFormat="1" applyFont="1" applyBorder="1" applyAlignment="1">
      <alignment horizontal="right" vertical="center"/>
    </xf>
    <xf numFmtId="3" fontId="1" fillId="0" borderId="47" xfId="0" applyNumberFormat="1" applyFont="1" applyBorder="1" applyAlignment="1">
      <alignment horizontal="right" vertical="center"/>
    </xf>
    <xf numFmtId="3" fontId="1" fillId="0" borderId="48" xfId="0" applyNumberFormat="1" applyFont="1" applyBorder="1" applyAlignment="1">
      <alignment horizontal="right" vertical="center"/>
    </xf>
    <xf numFmtId="3" fontId="1" fillId="0" borderId="49" xfId="0" applyNumberFormat="1" applyFont="1" applyBorder="1" applyAlignment="1">
      <alignment horizontal="right" vertical="center"/>
    </xf>
    <xf numFmtId="3" fontId="25" fillId="24" borderId="40" xfId="0" applyNumberFormat="1" applyFont="1" applyFill="1" applyBorder="1" applyAlignment="1">
      <alignment horizontal="right" vertical="center"/>
    </xf>
    <xf numFmtId="3" fontId="25" fillId="24" borderId="50" xfId="0" applyNumberFormat="1" applyFont="1" applyFill="1" applyBorder="1" applyAlignment="1">
      <alignment horizontal="right" vertical="center"/>
    </xf>
    <xf numFmtId="3" fontId="25" fillId="24" borderId="51" xfId="0" applyNumberFormat="1" applyFont="1" applyFill="1" applyBorder="1" applyAlignment="1">
      <alignment horizontal="right" vertical="center"/>
    </xf>
    <xf numFmtId="3" fontId="1" fillId="0" borderId="52" xfId="0" applyNumberFormat="1" applyFont="1" applyFill="1" applyBorder="1" applyAlignment="1">
      <alignment horizontal="right" vertical="center"/>
    </xf>
    <xf numFmtId="3" fontId="1" fillId="0" borderId="53" xfId="0" applyNumberFormat="1" applyFont="1" applyBorder="1" applyAlignment="1">
      <alignment horizontal="right" vertical="center"/>
    </xf>
    <xf numFmtId="3" fontId="1" fillId="0" borderId="54" xfId="0" applyNumberFormat="1" applyFont="1" applyBorder="1" applyAlignment="1">
      <alignment horizontal="right" vertical="center"/>
    </xf>
    <xf numFmtId="3" fontId="1" fillId="0" borderId="55" xfId="0" applyNumberFormat="1" applyFont="1" applyBorder="1" applyAlignment="1">
      <alignment horizontal="right" vertical="center"/>
    </xf>
    <xf numFmtId="4" fontId="25" fillId="25" borderId="40" xfId="0" applyNumberFormat="1" applyFont="1" applyFill="1" applyBorder="1" applyAlignment="1">
      <alignment horizontal="right" vertical="center"/>
    </xf>
    <xf numFmtId="3" fontId="25" fillId="25" borderId="40" xfId="0" applyNumberFormat="1" applyFont="1" applyFill="1" applyBorder="1" applyAlignment="1">
      <alignment horizontal="right" vertical="center"/>
    </xf>
    <xf numFmtId="3" fontId="25" fillId="25" borderId="50" xfId="0" applyNumberFormat="1" applyFont="1" applyFill="1" applyBorder="1" applyAlignment="1">
      <alignment horizontal="right" vertical="center"/>
    </xf>
    <xf numFmtId="3" fontId="25" fillId="25" borderId="51" xfId="0" applyNumberFormat="1" applyFont="1" applyFill="1" applyBorder="1" applyAlignment="1">
      <alignment horizontal="right" vertical="center"/>
    </xf>
    <xf numFmtId="4" fontId="26" fillId="25" borderId="56" xfId="0" applyNumberFormat="1" applyFont="1" applyFill="1" applyBorder="1" applyAlignment="1">
      <alignment horizontal="right" vertical="center"/>
    </xf>
    <xf numFmtId="4" fontId="26" fillId="25" borderId="52" xfId="0" applyNumberFormat="1" applyFont="1" applyFill="1" applyBorder="1" applyAlignment="1">
      <alignment horizontal="right" vertical="center"/>
    </xf>
    <xf numFmtId="2" fontId="26" fillId="25" borderId="52" xfId="0" applyNumberFormat="1" applyFont="1" applyFill="1" applyBorder="1" applyAlignment="1">
      <alignment horizontal="right" vertical="center"/>
    </xf>
    <xf numFmtId="3" fontId="26" fillId="25" borderId="52" xfId="0" applyNumberFormat="1" applyFont="1" applyFill="1" applyBorder="1" applyAlignment="1">
      <alignment horizontal="right" vertical="center"/>
    </xf>
    <xf numFmtId="3" fontId="26" fillId="25" borderId="57" xfId="0" applyNumberFormat="1" applyFont="1" applyFill="1" applyBorder="1" applyAlignment="1">
      <alignment horizontal="right" vertical="center"/>
    </xf>
    <xf numFmtId="3" fontId="26" fillId="25" borderId="58" xfId="0" applyNumberFormat="1" applyFont="1" applyFill="1" applyBorder="1" applyAlignment="1">
      <alignment horizontal="right" vertical="center"/>
    </xf>
    <xf numFmtId="4" fontId="1" fillId="0" borderId="59" xfId="0" applyNumberFormat="1" applyFont="1" applyBorder="1" applyAlignment="1">
      <alignment horizontal="right" vertical="center"/>
    </xf>
    <xf numFmtId="4" fontId="1" fillId="0" borderId="40" xfId="0" applyNumberFormat="1" applyFont="1" applyBorder="1" applyAlignment="1">
      <alignment horizontal="right" vertical="center"/>
    </xf>
    <xf numFmtId="3" fontId="1" fillId="0" borderId="40" xfId="0" applyNumberFormat="1" applyFont="1" applyBorder="1" applyAlignment="1">
      <alignment horizontal="right" vertical="center"/>
    </xf>
    <xf numFmtId="4" fontId="1" fillId="0" borderId="51" xfId="0" applyNumberFormat="1" applyFont="1" applyBorder="1" applyAlignment="1">
      <alignment horizontal="right" vertical="center"/>
    </xf>
    <xf numFmtId="3" fontId="1" fillId="0" borderId="50" xfId="0" applyNumberFormat="1" applyFont="1" applyBorder="1" applyAlignment="1">
      <alignment horizontal="right" vertical="center"/>
    </xf>
    <xf numFmtId="3" fontId="1" fillId="0" borderId="51" xfId="0" applyNumberFormat="1" applyFont="1" applyBorder="1" applyAlignment="1">
      <alignment horizontal="right" vertical="center"/>
    </xf>
    <xf numFmtId="4" fontId="1" fillId="25" borderId="52" xfId="0" applyNumberFormat="1" applyFont="1" applyFill="1" applyBorder="1" applyAlignment="1">
      <alignment horizontal="right" vertical="center"/>
    </xf>
    <xf numFmtId="2" fontId="1" fillId="25" borderId="52" xfId="0" applyNumberFormat="1" applyFont="1" applyFill="1" applyBorder="1" applyAlignment="1">
      <alignment horizontal="right" vertical="center"/>
    </xf>
    <xf numFmtId="3" fontId="1" fillId="25" borderId="52" xfId="0" applyNumberFormat="1" applyFont="1" applyFill="1" applyBorder="1" applyAlignment="1">
      <alignment horizontal="right" vertical="center"/>
    </xf>
    <xf numFmtId="3" fontId="1" fillId="25" borderId="57" xfId="0" applyNumberFormat="1" applyFont="1" applyFill="1" applyBorder="1" applyAlignment="1">
      <alignment horizontal="right" vertical="center"/>
    </xf>
    <xf numFmtId="3" fontId="1" fillId="25" borderId="58" xfId="0" applyNumberFormat="1" applyFont="1" applyFill="1" applyBorder="1" applyAlignment="1">
      <alignment horizontal="right" vertical="center"/>
    </xf>
    <xf numFmtId="4" fontId="25" fillId="26" borderId="40" xfId="0" applyNumberFormat="1" applyFont="1" applyFill="1" applyBorder="1" applyAlignment="1">
      <alignment horizontal="right" vertical="center"/>
    </xf>
    <xf numFmtId="3" fontId="25" fillId="26" borderId="40" xfId="0" applyNumberFormat="1" applyFont="1" applyFill="1" applyBorder="1" applyAlignment="1">
      <alignment horizontal="right" vertical="center"/>
    </xf>
    <xf numFmtId="3" fontId="25" fillId="26" borderId="50" xfId="0" applyNumberFormat="1" applyFont="1" applyFill="1" applyBorder="1" applyAlignment="1">
      <alignment horizontal="right" vertical="center"/>
    </xf>
    <xf numFmtId="3" fontId="25" fillId="26" borderId="51" xfId="0" applyNumberFormat="1" applyFont="1" applyFill="1" applyBorder="1" applyAlignment="1">
      <alignment horizontal="right" vertical="center"/>
    </xf>
    <xf numFmtId="4" fontId="1" fillId="25" borderId="40" xfId="0" applyNumberFormat="1" applyFont="1" applyFill="1" applyBorder="1" applyAlignment="1">
      <alignment horizontal="right" vertical="center"/>
    </xf>
    <xf numFmtId="4" fontId="1" fillId="24" borderId="60" xfId="0" applyNumberFormat="1" applyFont="1" applyFill="1" applyBorder="1" applyAlignment="1">
      <alignment horizontal="right" vertical="center"/>
    </xf>
    <xf numFmtId="3" fontId="1" fillId="24" borderId="60" xfId="0" applyNumberFormat="1" applyFont="1" applyFill="1" applyBorder="1" applyAlignment="1">
      <alignment horizontal="right" vertical="center"/>
    </xf>
    <xf numFmtId="3" fontId="1" fillId="24" borderId="61" xfId="0" applyNumberFormat="1" applyFont="1" applyFill="1" applyBorder="1" applyAlignment="1">
      <alignment horizontal="right" vertical="center"/>
    </xf>
    <xf numFmtId="3" fontId="1" fillId="24" borderId="62" xfId="0" applyNumberFormat="1" applyFont="1" applyFill="1" applyBorder="1" applyAlignment="1">
      <alignment horizontal="right" vertical="center"/>
    </xf>
    <xf numFmtId="3" fontId="25" fillId="26" borderId="63" xfId="0" applyNumberFormat="1" applyFont="1" applyFill="1" applyBorder="1" applyAlignment="1">
      <alignment horizontal="right" vertical="center"/>
    </xf>
    <xf numFmtId="4" fontId="26" fillId="25" borderId="41" xfId="0" applyNumberFormat="1" applyFont="1" applyFill="1" applyBorder="1" applyAlignment="1">
      <alignment horizontal="right" vertical="center"/>
    </xf>
    <xf numFmtId="4" fontId="26" fillId="25" borderId="64" xfId="0" applyNumberFormat="1" applyFont="1" applyFill="1" applyBorder="1" applyAlignment="1">
      <alignment horizontal="right" vertical="center"/>
    </xf>
    <xf numFmtId="4" fontId="26" fillId="25" borderId="42" xfId="0" applyNumberFormat="1" applyFont="1" applyFill="1" applyBorder="1" applyAlignment="1">
      <alignment horizontal="right" vertical="center"/>
    </xf>
    <xf numFmtId="3" fontId="26" fillId="25" borderId="42" xfId="0" applyNumberFormat="1" applyFont="1" applyFill="1" applyBorder="1" applyAlignment="1">
      <alignment horizontal="right" vertical="center"/>
    </xf>
    <xf numFmtId="3" fontId="1" fillId="25" borderId="40" xfId="0" applyNumberFormat="1" applyFont="1" applyFill="1" applyBorder="1" applyAlignment="1">
      <alignment horizontal="right" vertical="center"/>
    </xf>
    <xf numFmtId="3" fontId="1" fillId="25" borderId="63" xfId="0" applyNumberFormat="1" applyFont="1" applyFill="1" applyBorder="1" applyAlignment="1">
      <alignment horizontal="right" vertical="center"/>
    </xf>
    <xf numFmtId="4" fontId="1" fillId="26" borderId="40" xfId="0" applyNumberFormat="1" applyFont="1" applyFill="1" applyBorder="1" applyAlignment="1">
      <alignment horizontal="right" vertical="center"/>
    </xf>
    <xf numFmtId="3" fontId="1" fillId="26" borderId="40" xfId="0" applyNumberFormat="1" applyFont="1" applyFill="1" applyBorder="1" applyAlignment="1">
      <alignment horizontal="right" vertical="center"/>
    </xf>
    <xf numFmtId="3" fontId="1" fillId="26" borderId="50" xfId="0" applyNumberFormat="1" applyFont="1" applyFill="1" applyBorder="1" applyAlignment="1">
      <alignment horizontal="right" vertical="center"/>
    </xf>
    <xf numFmtId="3" fontId="1" fillId="26" borderId="51" xfId="0" applyNumberFormat="1" applyFont="1" applyFill="1" applyBorder="1" applyAlignment="1">
      <alignment horizontal="right" vertical="center"/>
    </xf>
    <xf numFmtId="4" fontId="21" fillId="25" borderId="52" xfId="0" applyNumberFormat="1" applyFont="1" applyFill="1" applyBorder="1" applyAlignment="1">
      <alignment horizontal="right" vertical="center"/>
    </xf>
    <xf numFmtId="4" fontId="21" fillId="25" borderId="57" xfId="0" applyNumberFormat="1" applyFont="1" applyFill="1" applyBorder="1" applyAlignment="1">
      <alignment horizontal="right" vertical="center"/>
    </xf>
    <xf numFmtId="4" fontId="1" fillId="0" borderId="52" xfId="0" applyNumberFormat="1" applyFont="1" applyBorder="1" applyAlignment="1">
      <alignment horizontal="right" vertical="center"/>
    </xf>
    <xf numFmtId="3" fontId="1" fillId="0" borderId="52" xfId="0" applyNumberFormat="1" applyFont="1" applyBorder="1" applyAlignment="1">
      <alignment horizontal="right" vertical="center"/>
    </xf>
    <xf numFmtId="3" fontId="1" fillId="0" borderId="58" xfId="0" applyNumberFormat="1" applyFont="1" applyBorder="1" applyAlignment="1">
      <alignment horizontal="right" vertical="center"/>
    </xf>
    <xf numFmtId="3" fontId="1" fillId="0" borderId="57" xfId="0" applyNumberFormat="1" applyFont="1" applyBorder="1" applyAlignment="1">
      <alignment horizontal="right" vertical="center"/>
    </xf>
    <xf numFmtId="3" fontId="1" fillId="24" borderId="40" xfId="0" applyNumberFormat="1" applyFont="1" applyFill="1" applyBorder="1" applyAlignment="1">
      <alignment horizontal="right" vertical="center"/>
    </xf>
    <xf numFmtId="4" fontId="1" fillId="24" borderId="40" xfId="0" applyNumberFormat="1" applyFont="1" applyFill="1" applyBorder="1" applyAlignment="1">
      <alignment horizontal="right" vertical="center"/>
    </xf>
    <xf numFmtId="4" fontId="1" fillId="0" borderId="65" xfId="0" applyNumberFormat="1" applyFont="1" applyBorder="1" applyAlignment="1">
      <alignment horizontal="right" vertical="center"/>
    </xf>
    <xf numFmtId="4" fontId="1" fillId="0" borderId="66" xfId="0" applyNumberFormat="1" applyFont="1" applyBorder="1" applyAlignment="1">
      <alignment horizontal="right" vertical="center"/>
    </xf>
    <xf numFmtId="4" fontId="1" fillId="0" borderId="52" xfId="0" applyNumberFormat="1" applyFont="1" applyBorder="1" applyAlignment="1">
      <alignment horizontal="center" vertical="center" wrapText="1"/>
    </xf>
    <xf numFmtId="4" fontId="1" fillId="0" borderId="58" xfId="0" applyNumberFormat="1" applyFont="1" applyBorder="1" applyAlignment="1">
      <alignment horizontal="center" vertical="center" wrapText="1"/>
    </xf>
    <xf numFmtId="4" fontId="1" fillId="0" borderId="57" xfId="0" applyNumberFormat="1" applyFont="1" applyBorder="1" applyAlignment="1">
      <alignment horizontal="center" vertical="center" wrapText="1"/>
    </xf>
    <xf numFmtId="4" fontId="24" fillId="0" borderId="40" xfId="0" applyNumberFormat="1" applyFont="1" applyBorder="1" applyAlignment="1">
      <alignment horizontal="right" vertical="center"/>
    </xf>
    <xf numFmtId="0" fontId="24" fillId="0" borderId="40" xfId="0" applyFont="1" applyBorder="1" applyAlignment="1">
      <alignment horizontal="right" vertical="center"/>
    </xf>
    <xf numFmtId="0" fontId="24" fillId="0" borderId="51" xfId="0" applyFont="1" applyBorder="1" applyAlignment="1">
      <alignment horizontal="right" vertical="center"/>
    </xf>
    <xf numFmtId="0" fontId="24" fillId="0" borderId="50" xfId="0" applyFont="1" applyBorder="1" applyAlignment="1">
      <alignment horizontal="right" vertical="center"/>
    </xf>
    <xf numFmtId="4" fontId="1" fillId="0" borderId="58" xfId="0" applyNumberFormat="1" applyFont="1" applyBorder="1" applyAlignment="1">
      <alignment horizontal="right" vertical="center"/>
    </xf>
    <xf numFmtId="4" fontId="1" fillId="0" borderId="57" xfId="0" applyNumberFormat="1" applyFont="1" applyBorder="1" applyAlignment="1">
      <alignment horizontal="right" vertical="center"/>
    </xf>
    <xf numFmtId="3" fontId="25" fillId="0" borderId="40" xfId="0" applyNumberFormat="1" applyFont="1" applyBorder="1" applyAlignment="1">
      <alignment vertical="center"/>
    </xf>
    <xf numFmtId="3" fontId="25" fillId="0" borderId="51" xfId="0" applyNumberFormat="1" applyFont="1" applyBorder="1" applyAlignment="1">
      <alignment vertical="center"/>
    </xf>
    <xf numFmtId="3" fontId="25" fillId="0" borderId="50" xfId="0" applyNumberFormat="1" applyFont="1" applyBorder="1" applyAlignment="1">
      <alignment vertical="center"/>
    </xf>
    <xf numFmtId="3" fontId="25" fillId="0" borderId="65" xfId="0" applyNumberFormat="1" applyFont="1" applyBorder="1" applyAlignment="1">
      <alignment vertical="center"/>
    </xf>
    <xf numFmtId="3" fontId="25" fillId="0" borderId="66" xfId="0" applyNumberFormat="1" applyFont="1" applyBorder="1" applyAlignment="1">
      <alignment vertical="center"/>
    </xf>
    <xf numFmtId="3" fontId="25" fillId="0" borderId="67" xfId="0" applyNumberFormat="1" applyFont="1" applyBorder="1" applyAlignment="1">
      <alignment vertical="center"/>
    </xf>
    <xf numFmtId="3" fontId="25" fillId="0" borderId="68" xfId="0" applyNumberFormat="1" applyFont="1" applyBorder="1" applyAlignment="1">
      <alignment vertical="center"/>
    </xf>
    <xf numFmtId="3" fontId="25" fillId="0" borderId="69" xfId="0" applyNumberFormat="1" applyFont="1" applyBorder="1" applyAlignment="1">
      <alignment vertical="center"/>
    </xf>
    <xf numFmtId="3" fontId="25" fillId="0" borderId="70" xfId="0" applyNumberFormat="1" applyFont="1" applyBorder="1" applyAlignment="1">
      <alignment vertical="center"/>
    </xf>
    <xf numFmtId="3" fontId="1" fillId="0" borderId="71" xfId="0" applyNumberFormat="1" applyFont="1" applyBorder="1" applyAlignment="1">
      <alignment horizontal="right" vertical="center"/>
    </xf>
    <xf numFmtId="3" fontId="1" fillId="0" borderId="64" xfId="0" applyNumberFormat="1" applyFont="1" applyBorder="1" applyAlignment="1">
      <alignment horizontal="right" vertical="center"/>
    </xf>
    <xf numFmtId="3" fontId="1" fillId="25" borderId="51" xfId="0" applyNumberFormat="1" applyFont="1" applyFill="1" applyBorder="1" applyAlignment="1">
      <alignment horizontal="right" vertical="center"/>
    </xf>
    <xf numFmtId="3" fontId="26" fillId="25" borderId="72" xfId="0" applyNumberFormat="1" applyFont="1" applyFill="1" applyBorder="1" applyAlignment="1">
      <alignment horizontal="right" vertical="center"/>
    </xf>
    <xf numFmtId="3" fontId="1" fillId="0" borderId="73" xfId="0" applyNumberFormat="1" applyFont="1" applyBorder="1" applyAlignment="1">
      <alignment horizontal="right" vertical="center"/>
    </xf>
    <xf numFmtId="4" fontId="25" fillId="24" borderId="38" xfId="0" applyNumberFormat="1" applyFont="1" applyFill="1" applyBorder="1" applyAlignment="1">
      <alignment horizontal="right" vertical="center"/>
    </xf>
    <xf numFmtId="4" fontId="1" fillId="0" borderId="64" xfId="0" applyNumberFormat="1" applyFont="1" applyBorder="1" applyAlignment="1">
      <alignment horizontal="right" vertical="center"/>
    </xf>
    <xf numFmtId="4" fontId="1" fillId="0" borderId="46" xfId="0" applyNumberFormat="1" applyFont="1" applyBorder="1" applyAlignment="1">
      <alignment horizontal="right" vertical="center"/>
    </xf>
    <xf numFmtId="4" fontId="1" fillId="0" borderId="49" xfId="0" applyNumberFormat="1" applyFont="1" applyBorder="1" applyAlignment="1">
      <alignment horizontal="right" vertical="center"/>
    </xf>
    <xf numFmtId="4" fontId="25" fillId="24" borderId="51" xfId="0" applyNumberFormat="1" applyFont="1" applyFill="1" applyBorder="1" applyAlignment="1">
      <alignment horizontal="right" vertical="center"/>
    </xf>
    <xf numFmtId="2" fontId="1" fillId="0" borderId="46" xfId="0" applyNumberFormat="1" applyFont="1" applyBorder="1" applyAlignment="1">
      <alignment horizontal="right" vertical="center"/>
    </xf>
    <xf numFmtId="2" fontId="1" fillId="0" borderId="49" xfId="0" applyNumberFormat="1" applyFont="1" applyBorder="1" applyAlignment="1">
      <alignment horizontal="right" vertical="center"/>
    </xf>
    <xf numFmtId="4" fontId="25" fillId="25" borderId="51" xfId="0" applyNumberFormat="1" applyFont="1" applyFill="1" applyBorder="1" applyAlignment="1">
      <alignment horizontal="right" vertical="center"/>
    </xf>
    <xf numFmtId="2" fontId="26" fillId="25" borderId="58" xfId="0" applyNumberFormat="1" applyFont="1" applyFill="1" applyBorder="1" applyAlignment="1">
      <alignment horizontal="right" vertical="center"/>
    </xf>
    <xf numFmtId="2" fontId="1" fillId="0" borderId="51" xfId="0" applyNumberFormat="1" applyFont="1" applyBorder="1" applyAlignment="1">
      <alignment horizontal="right" vertical="center"/>
    </xf>
    <xf numFmtId="2" fontId="1" fillId="25" borderId="58" xfId="0" applyNumberFormat="1" applyFont="1" applyFill="1" applyBorder="1" applyAlignment="1">
      <alignment horizontal="right" vertical="center"/>
    </xf>
    <xf numFmtId="4" fontId="25" fillId="26" borderId="51" xfId="0" applyNumberFormat="1" applyFont="1" applyFill="1" applyBorder="1" applyAlignment="1">
      <alignment horizontal="right" vertical="center"/>
    </xf>
    <xf numFmtId="4" fontId="1" fillId="25" borderId="51" xfId="0" applyNumberFormat="1" applyFont="1" applyFill="1" applyBorder="1" applyAlignment="1">
      <alignment horizontal="right" vertical="center"/>
    </xf>
    <xf numFmtId="4" fontId="1" fillId="24" borderId="62" xfId="0" applyNumberFormat="1" applyFont="1" applyFill="1" applyBorder="1" applyAlignment="1">
      <alignment horizontal="right" vertical="center"/>
    </xf>
    <xf numFmtId="4" fontId="26" fillId="25" borderId="72" xfId="0" applyNumberFormat="1" applyFont="1" applyFill="1" applyBorder="1" applyAlignment="1">
      <alignment horizontal="right" vertical="center"/>
    </xf>
    <xf numFmtId="4" fontId="1" fillId="26" borderId="51" xfId="0" applyNumberFormat="1" applyFont="1" applyFill="1" applyBorder="1" applyAlignment="1">
      <alignment horizontal="right" vertical="center"/>
    </xf>
    <xf numFmtId="2" fontId="1" fillId="0" borderId="58" xfId="0" applyNumberFormat="1" applyFont="1" applyBorder="1" applyAlignment="1">
      <alignment horizontal="right" vertical="center"/>
    </xf>
    <xf numFmtId="2" fontId="1" fillId="24" borderId="51" xfId="0" applyNumberFormat="1" applyFont="1" applyFill="1" applyBorder="1" applyAlignment="1">
      <alignment horizontal="right" vertical="center"/>
    </xf>
    <xf numFmtId="0" fontId="25" fillId="26" borderId="10" xfId="0" applyFont="1" applyFill="1" applyBorder="1" applyAlignment="1">
      <alignment horizontal="center" vertical="center" wrapText="1"/>
    </xf>
    <xf numFmtId="4" fontId="1" fillId="25" borderId="10" xfId="0" applyNumberFormat="1" applyFont="1" applyFill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4" fontId="1" fillId="0" borderId="39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3" fontId="1" fillId="24" borderId="51" xfId="0" applyNumberFormat="1" applyFont="1" applyFill="1" applyBorder="1" applyAlignment="1">
      <alignment horizontal="right" vertical="center"/>
    </xf>
    <xf numFmtId="3" fontId="1" fillId="24" borderId="50" xfId="0" applyNumberFormat="1" applyFont="1" applyFill="1" applyBorder="1" applyAlignment="1">
      <alignment horizontal="right" vertical="center"/>
    </xf>
    <xf numFmtId="0" fontId="25" fillId="26" borderId="50" xfId="0" applyFont="1" applyFill="1" applyBorder="1" applyAlignment="1">
      <alignment horizontal="center" vertical="center" wrapText="1"/>
    </xf>
    <xf numFmtId="4" fontId="25" fillId="24" borderId="74" xfId="0" applyNumberFormat="1" applyFont="1" applyFill="1" applyBorder="1" applyAlignment="1">
      <alignment horizontal="right" vertical="center"/>
    </xf>
    <xf numFmtId="4" fontId="1" fillId="0" borderId="75" xfId="0" applyNumberFormat="1" applyFont="1" applyBorder="1" applyAlignment="1">
      <alignment horizontal="right" vertical="center"/>
    </xf>
    <xf numFmtId="4" fontId="1" fillId="0" borderId="45" xfId="0" applyNumberFormat="1" applyFont="1" applyBorder="1" applyAlignment="1">
      <alignment horizontal="right" vertical="center"/>
    </xf>
    <xf numFmtId="4" fontId="1" fillId="0" borderId="48" xfId="0" applyNumberFormat="1" applyFont="1" applyBorder="1" applyAlignment="1">
      <alignment horizontal="right" vertical="center"/>
    </xf>
    <xf numFmtId="4" fontId="25" fillId="24" borderId="50" xfId="0" applyNumberFormat="1" applyFont="1" applyFill="1" applyBorder="1" applyAlignment="1">
      <alignment horizontal="right" vertical="center"/>
    </xf>
    <xf numFmtId="4" fontId="25" fillId="25" borderId="50" xfId="0" applyNumberFormat="1" applyFont="1" applyFill="1" applyBorder="1" applyAlignment="1">
      <alignment horizontal="right" vertical="center"/>
    </xf>
    <xf numFmtId="4" fontId="26" fillId="25" borderId="57" xfId="0" applyNumberFormat="1" applyFont="1" applyFill="1" applyBorder="1" applyAlignment="1">
      <alignment horizontal="right" vertical="center"/>
    </xf>
    <xf numFmtId="4" fontId="1" fillId="0" borderId="50" xfId="0" applyNumberFormat="1" applyFont="1" applyBorder="1" applyAlignment="1">
      <alignment horizontal="right" vertical="center"/>
    </xf>
    <xf numFmtId="4" fontId="1" fillId="25" borderId="57" xfId="0" applyNumberFormat="1" applyFont="1" applyFill="1" applyBorder="1" applyAlignment="1">
      <alignment horizontal="right" vertical="center"/>
    </xf>
    <xf numFmtId="4" fontId="25" fillId="26" borderId="50" xfId="0" applyNumberFormat="1" applyFont="1" applyFill="1" applyBorder="1" applyAlignment="1">
      <alignment horizontal="right" vertical="center"/>
    </xf>
    <xf numFmtId="4" fontId="1" fillId="25" borderId="50" xfId="0" applyNumberFormat="1" applyFont="1" applyFill="1" applyBorder="1" applyAlignment="1">
      <alignment horizontal="right" vertical="center"/>
    </xf>
    <xf numFmtId="4" fontId="1" fillId="24" borderId="61" xfId="0" applyNumberFormat="1" applyFont="1" applyFill="1" applyBorder="1" applyAlignment="1">
      <alignment horizontal="right" vertical="center"/>
    </xf>
    <xf numFmtId="4" fontId="1" fillId="26" borderId="50" xfId="0" applyNumberFormat="1" applyFont="1" applyFill="1" applyBorder="1" applyAlignment="1">
      <alignment horizontal="right" vertical="center"/>
    </xf>
    <xf numFmtId="4" fontId="1" fillId="24" borderId="50" xfId="0" applyNumberFormat="1" applyFont="1" applyFill="1" applyBorder="1" applyAlignment="1">
      <alignment horizontal="right" vertical="center"/>
    </xf>
    <xf numFmtId="4" fontId="21" fillId="25" borderId="14" xfId="0" applyNumberFormat="1" applyFont="1" applyFill="1" applyBorder="1" applyAlignment="1">
      <alignment horizontal="right" vertical="center"/>
    </xf>
    <xf numFmtId="0" fontId="33" fillId="0" borderId="0" xfId="0" applyFont="1" applyAlignment="1">
      <alignment/>
    </xf>
    <xf numFmtId="4" fontId="25" fillId="0" borderId="40" xfId="0" applyNumberFormat="1" applyFont="1" applyBorder="1" applyAlignment="1">
      <alignment vertical="center"/>
    </xf>
    <xf numFmtId="4" fontId="25" fillId="0" borderId="65" xfId="0" applyNumberFormat="1" applyFont="1" applyBorder="1" applyAlignment="1">
      <alignment vertical="center"/>
    </xf>
    <xf numFmtId="4" fontId="25" fillId="0" borderId="68" xfId="0" applyNumberFormat="1" applyFont="1" applyBorder="1" applyAlignment="1">
      <alignment vertical="center"/>
    </xf>
    <xf numFmtId="3" fontId="33" fillId="27" borderId="0" xfId="0" applyNumberFormat="1" applyFont="1" applyFill="1" applyAlignment="1">
      <alignment/>
    </xf>
    <xf numFmtId="3" fontId="33" fillId="28" borderId="0" xfId="0" applyNumberFormat="1" applyFont="1" applyFill="1" applyAlignment="1">
      <alignment/>
    </xf>
    <xf numFmtId="4" fontId="33" fillId="28" borderId="0" xfId="0" applyNumberFormat="1" applyFont="1" applyFill="1" applyAlignment="1">
      <alignment/>
    </xf>
    <xf numFmtId="0" fontId="33" fillId="28" borderId="0" xfId="0" applyFont="1" applyFill="1" applyAlignment="1">
      <alignment/>
    </xf>
    <xf numFmtId="3" fontId="1" fillId="25" borderId="76" xfId="0" applyNumberFormat="1" applyFont="1" applyFill="1" applyBorder="1" applyAlignment="1">
      <alignment horizontal="right" vertical="center"/>
    </xf>
    <xf numFmtId="3" fontId="1" fillId="0" borderId="77" xfId="0" applyNumberFormat="1" applyFont="1" applyBorder="1" applyAlignment="1">
      <alignment horizontal="right" vertical="center"/>
    </xf>
    <xf numFmtId="3" fontId="1" fillId="0" borderId="78" xfId="0" applyNumberFormat="1" applyFont="1" applyBorder="1" applyAlignment="1">
      <alignment horizontal="right" vertical="center"/>
    </xf>
    <xf numFmtId="3" fontId="1" fillId="24" borderId="79" xfId="0" applyNumberFormat="1" applyFont="1" applyFill="1" applyBorder="1" applyAlignment="1">
      <alignment horizontal="right" vertical="center"/>
    </xf>
    <xf numFmtId="3" fontId="25" fillId="26" borderId="80" xfId="0" applyNumberFormat="1" applyFont="1" applyFill="1" applyBorder="1" applyAlignment="1">
      <alignment horizontal="right" vertical="center"/>
    </xf>
    <xf numFmtId="3" fontId="26" fillId="25" borderId="81" xfId="0" applyNumberFormat="1" applyFont="1" applyFill="1" applyBorder="1" applyAlignment="1">
      <alignment horizontal="right" vertical="center"/>
    </xf>
    <xf numFmtId="3" fontId="1" fillId="25" borderId="80" xfId="0" applyNumberFormat="1" applyFont="1" applyFill="1" applyBorder="1" applyAlignment="1">
      <alignment horizontal="right" vertical="center"/>
    </xf>
    <xf numFmtId="3" fontId="1" fillId="0" borderId="76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24" borderId="76" xfId="0" applyNumberFormat="1" applyFont="1" applyFill="1" applyBorder="1" applyAlignment="1">
      <alignment horizontal="right" vertical="center"/>
    </xf>
    <xf numFmtId="3" fontId="1" fillId="0" borderId="83" xfId="0" applyNumberFormat="1" applyFont="1" applyBorder="1" applyAlignment="1">
      <alignment horizontal="right" vertical="center"/>
    </xf>
    <xf numFmtId="3" fontId="1" fillId="0" borderId="84" xfId="0" applyNumberFormat="1" applyFont="1" applyBorder="1" applyAlignment="1">
      <alignment horizontal="right" vertical="center"/>
    </xf>
    <xf numFmtId="3" fontId="26" fillId="25" borderId="82" xfId="0" applyNumberFormat="1" applyFont="1" applyFill="1" applyBorder="1" applyAlignment="1">
      <alignment horizontal="right" vertical="center"/>
    </xf>
    <xf numFmtId="3" fontId="1" fillId="25" borderId="82" xfId="0" applyNumberFormat="1" applyFont="1" applyFill="1" applyBorder="1" applyAlignment="1">
      <alignment horizontal="right" vertical="center"/>
    </xf>
    <xf numFmtId="3" fontId="33" fillId="29" borderId="0" xfId="0" applyNumberFormat="1" applyFont="1" applyFill="1" applyAlignment="1">
      <alignment/>
    </xf>
    <xf numFmtId="4" fontId="33" fillId="0" borderId="0" xfId="0" applyNumberFormat="1" applyFont="1" applyAlignment="1">
      <alignment/>
    </xf>
    <xf numFmtId="0" fontId="33" fillId="29" borderId="0" xfId="0" applyFont="1" applyFill="1" applyAlignment="1">
      <alignment/>
    </xf>
    <xf numFmtId="165" fontId="33" fillId="28" borderId="0" xfId="0" applyNumberFormat="1" applyFont="1" applyFill="1" applyAlignment="1">
      <alignment/>
    </xf>
    <xf numFmtId="0" fontId="34" fillId="0" borderId="0" xfId="0" applyFont="1" applyAlignment="1">
      <alignment/>
    </xf>
    <xf numFmtId="4" fontId="1" fillId="0" borderId="76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25" fillId="26" borderId="76" xfId="0" applyFont="1" applyFill="1" applyBorder="1" applyAlignment="1">
      <alignment horizontal="center" vertical="center" wrapText="1"/>
    </xf>
    <xf numFmtId="3" fontId="25" fillId="24" borderId="85" xfId="0" applyNumberFormat="1" applyFont="1" applyFill="1" applyBorder="1" applyAlignment="1">
      <alignment horizontal="right" vertical="center"/>
    </xf>
    <xf numFmtId="3" fontId="25" fillId="24" borderId="80" xfId="0" applyNumberFormat="1" applyFont="1" applyFill="1" applyBorder="1" applyAlignment="1">
      <alignment horizontal="right" vertical="center"/>
    </xf>
    <xf numFmtId="3" fontId="25" fillId="25" borderId="80" xfId="0" applyNumberFormat="1" applyFont="1" applyFill="1" applyBorder="1" applyAlignment="1">
      <alignment horizontal="right" vertical="center"/>
    </xf>
    <xf numFmtId="3" fontId="1" fillId="26" borderId="80" xfId="0" applyNumberFormat="1" applyFont="1" applyFill="1" applyBorder="1" applyAlignment="1">
      <alignment horizontal="right" vertical="center"/>
    </xf>
    <xf numFmtId="4" fontId="1" fillId="0" borderId="86" xfId="0" applyNumberFormat="1" applyFont="1" applyBorder="1" applyAlignment="1">
      <alignment horizontal="right" vertical="center"/>
    </xf>
    <xf numFmtId="4" fontId="1" fillId="0" borderId="86" xfId="0" applyNumberFormat="1" applyFont="1" applyBorder="1" applyAlignment="1">
      <alignment horizontal="center" vertical="center" wrapText="1"/>
    </xf>
    <xf numFmtId="0" fontId="24" fillId="0" borderId="80" xfId="0" applyFont="1" applyBorder="1" applyAlignment="1">
      <alignment horizontal="right" vertical="center"/>
    </xf>
    <xf numFmtId="3" fontId="25" fillId="0" borderId="80" xfId="0" applyNumberFormat="1" applyFont="1" applyBorder="1" applyAlignment="1">
      <alignment vertical="center"/>
    </xf>
    <xf numFmtId="3" fontId="25" fillId="0" borderId="87" xfId="0" applyNumberFormat="1" applyFont="1" applyBorder="1" applyAlignment="1">
      <alignment vertical="center"/>
    </xf>
    <xf numFmtId="3" fontId="25" fillId="0" borderId="88" xfId="0" applyNumberFormat="1" applyFont="1" applyBorder="1" applyAlignment="1">
      <alignment vertical="center"/>
    </xf>
    <xf numFmtId="4" fontId="21" fillId="25" borderId="89" xfId="0" applyNumberFormat="1" applyFont="1" applyFill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19" fillId="27" borderId="0" xfId="0" applyNumberFormat="1" applyFont="1" applyFill="1" applyAlignment="1">
      <alignment/>
    </xf>
    <xf numFmtId="0" fontId="19" fillId="28" borderId="0" xfId="0" applyFont="1" applyFill="1" applyAlignment="1">
      <alignment/>
    </xf>
    <xf numFmtId="4" fontId="1" fillId="0" borderId="90" xfId="0" applyNumberFormat="1" applyFont="1" applyBorder="1" applyAlignment="1">
      <alignment horizontal="right" vertical="center"/>
    </xf>
    <xf numFmtId="4" fontId="1" fillId="0" borderId="67" xfId="0" applyNumberFormat="1" applyFont="1" applyBorder="1" applyAlignment="1">
      <alignment horizontal="right" vertical="center"/>
    </xf>
    <xf numFmtId="4" fontId="24" fillId="0" borderId="50" xfId="0" applyNumberFormat="1" applyFont="1" applyBorder="1" applyAlignment="1">
      <alignment horizontal="right" vertical="center"/>
    </xf>
    <xf numFmtId="3" fontId="25" fillId="24" borderId="34" xfId="0" applyNumberFormat="1" applyFont="1" applyFill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25" fillId="24" borderId="10" xfId="0" applyNumberFormat="1" applyFont="1" applyFill="1" applyBorder="1" applyAlignment="1">
      <alignment horizontal="right" vertical="center"/>
    </xf>
    <xf numFmtId="3" fontId="25" fillId="25" borderId="10" xfId="0" applyNumberFormat="1" applyFont="1" applyFill="1" applyBorder="1" applyAlignment="1">
      <alignment horizontal="right" vertical="center"/>
    </xf>
    <xf numFmtId="3" fontId="26" fillId="25" borderId="14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25" borderId="14" xfId="0" applyNumberFormat="1" applyFont="1" applyFill="1" applyBorder="1" applyAlignment="1">
      <alignment horizontal="right" vertical="center"/>
    </xf>
    <xf numFmtId="3" fontId="25" fillId="26" borderId="10" xfId="0" applyNumberFormat="1" applyFont="1" applyFill="1" applyBorder="1" applyAlignment="1">
      <alignment horizontal="right" vertical="center"/>
    </xf>
    <xf numFmtId="3" fontId="1" fillId="24" borderId="15" xfId="0" applyNumberFormat="1" applyFont="1" applyFill="1" applyBorder="1" applyAlignment="1">
      <alignment horizontal="right" vertical="center"/>
    </xf>
    <xf numFmtId="3" fontId="26" fillId="25" borderId="91" xfId="0" applyNumberFormat="1" applyFont="1" applyFill="1" applyBorder="1" applyAlignment="1">
      <alignment horizontal="right" vertical="center"/>
    </xf>
    <xf numFmtId="3" fontId="1" fillId="25" borderId="10" xfId="0" applyNumberFormat="1" applyFont="1" applyFill="1" applyBorder="1" applyAlignment="1">
      <alignment horizontal="right" vertical="center"/>
    </xf>
    <xf numFmtId="3" fontId="1" fillId="26" borderId="10" xfId="0" applyNumberFormat="1" applyFont="1" applyFill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1" fillId="24" borderId="10" xfId="0" applyNumberFormat="1" applyFont="1" applyFill="1" applyBorder="1" applyAlignment="1">
      <alignment horizontal="right" vertical="center"/>
    </xf>
    <xf numFmtId="4" fontId="1" fillId="0" borderId="92" xfId="0" applyNumberFormat="1" applyFont="1" applyBorder="1" applyAlignment="1">
      <alignment horizontal="right" vertical="center"/>
    </xf>
    <xf numFmtId="4" fontId="1" fillId="0" borderId="93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0" fontId="33" fillId="27" borderId="0" xfId="0" applyFont="1" applyFill="1" applyAlignment="1">
      <alignment/>
    </xf>
    <xf numFmtId="0" fontId="33" fillId="28" borderId="0" xfId="0" applyFont="1" applyFill="1" applyAlignment="1">
      <alignment/>
    </xf>
    <xf numFmtId="0" fontId="35" fillId="28" borderId="0" xfId="0" applyFont="1" applyFill="1" applyAlignment="1">
      <alignment/>
    </xf>
    <xf numFmtId="0" fontId="25" fillId="0" borderId="0" xfId="0" applyFont="1" applyAlignment="1">
      <alignment horizontal="right"/>
    </xf>
    <xf numFmtId="0" fontId="36" fillId="28" borderId="0" xfId="0" applyFont="1" applyFill="1" applyAlignment="1">
      <alignment horizontal="center"/>
    </xf>
    <xf numFmtId="0" fontId="20" fillId="26" borderId="94" xfId="0" applyFont="1" applyFill="1" applyBorder="1" applyAlignment="1">
      <alignment horizontal="center" vertical="center"/>
    </xf>
    <xf numFmtId="0" fontId="20" fillId="26" borderId="9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26" borderId="96" xfId="0" applyFont="1" applyFill="1" applyBorder="1" applyAlignment="1">
      <alignment horizontal="center" vertical="center"/>
    </xf>
    <xf numFmtId="0" fontId="20" fillId="26" borderId="9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0" fillId="26" borderId="98" xfId="0" applyFont="1" applyFill="1" applyBorder="1" applyAlignment="1">
      <alignment horizontal="center" vertical="center"/>
    </xf>
    <xf numFmtId="0" fontId="20" fillId="26" borderId="9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%20IIInr_3_Wykaz_przedsi&#281;wzi&#281;&#2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_nr_3_wydr"/>
    </sheetNames>
    <sheetDataSet>
      <sheetData sheetId="0">
        <row r="13">
          <cell r="I13">
            <v>2743800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2"/>
  <sheetViews>
    <sheetView tabSelected="1" view="pageBreakPreview" zoomScale="60" workbookViewId="0" topLeftCell="L1">
      <selection activeCell="Z32" sqref="Z32"/>
    </sheetView>
  </sheetViews>
  <sheetFormatPr defaultColWidth="8.796875" defaultRowHeight="14.25"/>
  <cols>
    <col min="1" max="1" width="4.19921875" style="0" customWidth="1"/>
    <col min="2" max="2" width="32.3984375" style="0" customWidth="1"/>
    <col min="3" max="3" width="0.1015625" style="0" hidden="1" customWidth="1"/>
    <col min="4" max="4" width="12.59765625" style="0" hidden="1" customWidth="1"/>
    <col min="5" max="5" width="12.69921875" style="0" hidden="1" customWidth="1"/>
    <col min="6" max="6" width="0.1015625" style="0" hidden="1" customWidth="1"/>
    <col min="7" max="7" width="15.8984375" style="0" hidden="1" customWidth="1"/>
    <col min="8" max="8" width="15.5" style="0" hidden="1" customWidth="1"/>
    <col min="9" max="9" width="11.09765625" style="0" hidden="1" customWidth="1"/>
    <col min="10" max="10" width="0.203125" style="0" hidden="1" customWidth="1"/>
    <col min="11" max="11" width="10.8984375" style="0" customWidth="1"/>
    <col min="12" max="12" width="11.59765625" style="0" customWidth="1"/>
    <col min="13" max="26" width="10.8984375" style="0" customWidth="1"/>
    <col min="27" max="27" width="9.8984375" style="0" bestFit="1" customWidth="1"/>
  </cols>
  <sheetData>
    <row r="1" spans="20:26" ht="14.25">
      <c r="T1" s="293" t="s">
        <v>80</v>
      </c>
      <c r="U1" s="293"/>
      <c r="V1" s="293"/>
      <c r="W1" s="293"/>
      <c r="X1" s="293"/>
      <c r="Y1" s="293"/>
      <c r="Z1" s="293"/>
    </row>
    <row r="2" spans="20:26" ht="15">
      <c r="T2" s="251"/>
      <c r="U2" s="293" t="s">
        <v>74</v>
      </c>
      <c r="V2" s="293"/>
      <c r="W2" s="293"/>
      <c r="X2" s="293"/>
      <c r="Y2" s="293"/>
      <c r="Z2" s="293"/>
    </row>
    <row r="3" spans="19:26" ht="14.25">
      <c r="S3" s="293" t="s">
        <v>86</v>
      </c>
      <c r="T3" s="293"/>
      <c r="U3" s="293"/>
      <c r="V3" s="293"/>
      <c r="W3" s="293"/>
      <c r="X3" s="293"/>
      <c r="Y3" s="293"/>
      <c r="Z3" s="293"/>
    </row>
    <row r="4" spans="16:26" ht="14.25">
      <c r="P4" s="293" t="s">
        <v>85</v>
      </c>
      <c r="Q4" s="293"/>
      <c r="R4" s="293"/>
      <c r="S4" s="293"/>
      <c r="T4" s="293"/>
      <c r="U4" s="293"/>
      <c r="V4" s="293"/>
      <c r="W4" s="293"/>
      <c r="X4" s="293"/>
      <c r="Y4" s="293"/>
      <c r="Z4" s="293"/>
    </row>
    <row r="5" spans="20:26" ht="13.5" customHeight="1">
      <c r="T5" s="251"/>
      <c r="U5" s="293" t="s">
        <v>87</v>
      </c>
      <c r="V5" s="293"/>
      <c r="W5" s="293"/>
      <c r="X5" s="293"/>
      <c r="Y5" s="293"/>
      <c r="Z5" s="293"/>
    </row>
    <row r="6" spans="20:26" ht="14.25">
      <c r="T6" s="297"/>
      <c r="U6" s="297"/>
      <c r="V6" s="297"/>
      <c r="W6" s="297"/>
      <c r="X6" s="297"/>
      <c r="Y6" s="297"/>
      <c r="Z6" s="297"/>
    </row>
    <row r="7" spans="1:26" ht="17.25" customHeight="1">
      <c r="A7" s="300" t="s">
        <v>84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</row>
    <row r="8" spans="6:19" ht="15" thickBot="1">
      <c r="F8" s="72"/>
      <c r="P8" s="73">
        <f>SUM(P15,P28)</f>
        <v>29600000</v>
      </c>
      <c r="Q8" s="73">
        <f>SUM(Q15,Q28)</f>
        <v>29481000</v>
      </c>
      <c r="R8" s="73">
        <f>SUM(R15,R28)</f>
        <v>29671000</v>
      </c>
      <c r="S8" s="73">
        <f>SUM(S15,S28)</f>
        <v>29976000</v>
      </c>
    </row>
    <row r="9" spans="1:26" ht="14.25">
      <c r="A9" s="298" t="s">
        <v>0</v>
      </c>
      <c r="B9" s="301" t="s">
        <v>1</v>
      </c>
      <c r="C9" s="295" t="s">
        <v>2</v>
      </c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6"/>
    </row>
    <row r="10" spans="1:26" ht="69" customHeight="1">
      <c r="A10" s="299"/>
      <c r="B10" s="302"/>
      <c r="C10" s="76" t="s">
        <v>64</v>
      </c>
      <c r="D10" s="77" t="s">
        <v>65</v>
      </c>
      <c r="E10" s="77" t="s">
        <v>71</v>
      </c>
      <c r="F10" s="77" t="s">
        <v>72</v>
      </c>
      <c r="G10" s="78" t="s">
        <v>73</v>
      </c>
      <c r="H10" s="78" t="s">
        <v>78</v>
      </c>
      <c r="I10" s="78" t="s">
        <v>79</v>
      </c>
      <c r="J10" s="207" t="s">
        <v>3</v>
      </c>
      <c r="K10" s="195" t="s">
        <v>4</v>
      </c>
      <c r="L10" s="77" t="s">
        <v>5</v>
      </c>
      <c r="M10" s="77" t="s">
        <v>6</v>
      </c>
      <c r="N10" s="77" t="s">
        <v>7</v>
      </c>
      <c r="O10" s="77" t="s">
        <v>8</v>
      </c>
      <c r="P10" s="77" t="s">
        <v>9</v>
      </c>
      <c r="Q10" s="77" t="s">
        <v>10</v>
      </c>
      <c r="R10" s="77" t="s">
        <v>11</v>
      </c>
      <c r="S10" s="77" t="s">
        <v>66</v>
      </c>
      <c r="T10" s="78" t="s">
        <v>67</v>
      </c>
      <c r="U10" s="79" t="s">
        <v>68</v>
      </c>
      <c r="V10" s="207" t="s">
        <v>69</v>
      </c>
      <c r="W10" s="207" t="s">
        <v>70</v>
      </c>
      <c r="X10" s="207" t="s">
        <v>81</v>
      </c>
      <c r="Y10" s="207" t="s">
        <v>82</v>
      </c>
      <c r="Z10" s="252" t="s">
        <v>83</v>
      </c>
    </row>
    <row r="11" spans="1:26" ht="23.25" customHeight="1">
      <c r="A11" s="74">
        <v>1</v>
      </c>
      <c r="B11" s="75" t="s">
        <v>12</v>
      </c>
      <c r="C11" s="20">
        <f>SUM(C12:C13)</f>
        <v>17909266.04</v>
      </c>
      <c r="D11" s="80">
        <f>SUM(D12:D13)</f>
        <v>20032850.709999997</v>
      </c>
      <c r="E11" s="80">
        <f>SUM(E12:E13)</f>
        <v>23727549.69</v>
      </c>
      <c r="F11" s="81">
        <f>SUM(F12:F13)</f>
        <v>26464074.830000002</v>
      </c>
      <c r="G11" s="177">
        <f aca="true" t="shared" si="0" ref="G11:L11">SUM(G12:G13)</f>
        <v>23571209.900000002</v>
      </c>
      <c r="H11" s="208">
        <f t="shared" si="0"/>
        <v>26393226.689999998</v>
      </c>
      <c r="I11" s="208">
        <f t="shared" si="0"/>
        <v>31638848.46</v>
      </c>
      <c r="J11" s="208">
        <f t="shared" si="0"/>
        <v>33505413.75</v>
      </c>
      <c r="K11" s="271">
        <f t="shared" si="0"/>
        <v>36277817</v>
      </c>
      <c r="L11" s="81">
        <f t="shared" si="0"/>
        <v>35587525</v>
      </c>
      <c r="M11" s="82">
        <f aca="true" t="shared" si="1" ref="M11:S11">SUM(M12:M13)</f>
        <v>34058850</v>
      </c>
      <c r="N11" s="82">
        <f t="shared" si="1"/>
        <v>33511600</v>
      </c>
      <c r="O11" s="82">
        <f t="shared" si="1"/>
        <v>33130582</v>
      </c>
      <c r="P11" s="82">
        <f t="shared" si="1"/>
        <v>33180584</v>
      </c>
      <c r="Q11" s="82">
        <f t="shared" si="1"/>
        <v>33081584</v>
      </c>
      <c r="R11" s="82">
        <f t="shared" si="1"/>
        <v>33050000</v>
      </c>
      <c r="S11" s="82">
        <f t="shared" si="1"/>
        <v>33050000</v>
      </c>
      <c r="T11" s="83">
        <f aca="true" t="shared" si="2" ref="T11:Z11">SUM(T12:T13)</f>
        <v>33100000</v>
      </c>
      <c r="U11" s="83">
        <f t="shared" si="2"/>
        <v>33300000</v>
      </c>
      <c r="V11" s="83">
        <f t="shared" si="2"/>
        <v>33416000</v>
      </c>
      <c r="W11" s="83">
        <f t="shared" si="2"/>
        <v>33460000</v>
      </c>
      <c r="X11" s="83">
        <f t="shared" si="2"/>
        <v>33400000</v>
      </c>
      <c r="Y11" s="83">
        <f t="shared" si="2"/>
        <v>33400000</v>
      </c>
      <c r="Z11" s="253">
        <f t="shared" si="2"/>
        <v>33650000</v>
      </c>
    </row>
    <row r="12" spans="1:26" ht="18.75" customHeight="1">
      <c r="A12" s="4" t="s">
        <v>13</v>
      </c>
      <c r="B12" s="47" t="s">
        <v>14</v>
      </c>
      <c r="C12" s="21">
        <v>17307564.66</v>
      </c>
      <c r="D12" s="84">
        <v>19142269.83</v>
      </c>
      <c r="E12" s="84">
        <v>22454278.53</v>
      </c>
      <c r="F12" s="84">
        <v>22644718.6</v>
      </c>
      <c r="G12" s="178">
        <v>23299273.01</v>
      </c>
      <c r="H12" s="209">
        <v>24649716.99</v>
      </c>
      <c r="I12" s="209">
        <v>30005599.45</v>
      </c>
      <c r="J12" s="209">
        <v>32248799.11</v>
      </c>
      <c r="K12" s="272">
        <v>32133907</v>
      </c>
      <c r="L12" s="84">
        <v>32290000</v>
      </c>
      <c r="M12" s="85">
        <v>32530000</v>
      </c>
      <c r="N12" s="85">
        <v>32461600</v>
      </c>
      <c r="O12" s="85">
        <v>32830582</v>
      </c>
      <c r="P12" s="85">
        <v>32880584</v>
      </c>
      <c r="Q12" s="85">
        <v>32881584</v>
      </c>
      <c r="R12" s="85">
        <v>32850000</v>
      </c>
      <c r="S12" s="85">
        <v>33000000</v>
      </c>
      <c r="T12" s="172">
        <v>33050000</v>
      </c>
      <c r="U12" s="86">
        <v>33250000</v>
      </c>
      <c r="V12" s="87">
        <v>33366000</v>
      </c>
      <c r="W12" s="86">
        <v>33410000</v>
      </c>
      <c r="X12" s="86">
        <v>33350000</v>
      </c>
      <c r="Y12" s="86">
        <v>33350000</v>
      </c>
      <c r="Z12" s="232">
        <v>33600000</v>
      </c>
    </row>
    <row r="13" spans="1:26" ht="18.75" customHeight="1">
      <c r="A13" s="5" t="s">
        <v>15</v>
      </c>
      <c r="B13" s="48" t="s">
        <v>16</v>
      </c>
      <c r="C13" s="22">
        <v>601701.38</v>
      </c>
      <c r="D13" s="88">
        <v>890580.88</v>
      </c>
      <c r="E13" s="88">
        <v>1273271.16</v>
      </c>
      <c r="F13" s="88">
        <v>3819356.23</v>
      </c>
      <c r="G13" s="179">
        <v>271936.89</v>
      </c>
      <c r="H13" s="210">
        <v>1743509.7</v>
      </c>
      <c r="I13" s="210">
        <v>1633249.01</v>
      </c>
      <c r="J13" s="210">
        <v>1256614.64</v>
      </c>
      <c r="K13" s="273">
        <v>4143910</v>
      </c>
      <c r="L13" s="88">
        <v>3297525</v>
      </c>
      <c r="M13" s="89">
        <v>1528850</v>
      </c>
      <c r="N13" s="89">
        <v>1050000</v>
      </c>
      <c r="O13" s="89">
        <v>300000</v>
      </c>
      <c r="P13" s="89">
        <v>300000</v>
      </c>
      <c r="Q13" s="89">
        <v>200000</v>
      </c>
      <c r="R13" s="89">
        <v>200000</v>
      </c>
      <c r="S13" s="89">
        <v>50000</v>
      </c>
      <c r="T13" s="91">
        <v>50000</v>
      </c>
      <c r="U13" s="90">
        <v>50000</v>
      </c>
      <c r="V13" s="91">
        <v>50000</v>
      </c>
      <c r="W13" s="91">
        <v>50000</v>
      </c>
      <c r="X13" s="91">
        <v>50000</v>
      </c>
      <c r="Y13" s="91">
        <v>50000</v>
      </c>
      <c r="Z13" s="241">
        <v>50000</v>
      </c>
    </row>
    <row r="14" spans="1:26" ht="18.75" customHeight="1">
      <c r="A14" s="6" t="s">
        <v>17</v>
      </c>
      <c r="B14" s="49" t="s">
        <v>18</v>
      </c>
      <c r="C14" s="23">
        <v>201834.78</v>
      </c>
      <c r="D14" s="92">
        <v>220163.11</v>
      </c>
      <c r="E14" s="92">
        <v>43875.61</v>
      </c>
      <c r="F14" s="92">
        <v>142472.2</v>
      </c>
      <c r="G14" s="180">
        <v>184317.65</v>
      </c>
      <c r="H14" s="211">
        <v>249409.7</v>
      </c>
      <c r="I14" s="211">
        <v>1595442.72</v>
      </c>
      <c r="J14" s="211">
        <v>536740</v>
      </c>
      <c r="K14" s="274">
        <v>500000</v>
      </c>
      <c r="L14" s="92">
        <v>500000</v>
      </c>
      <c r="M14" s="93">
        <v>550000</v>
      </c>
      <c r="N14" s="93">
        <v>550000</v>
      </c>
      <c r="O14" s="93">
        <v>300000</v>
      </c>
      <c r="P14" s="93">
        <v>300000</v>
      </c>
      <c r="Q14" s="93">
        <v>200000</v>
      </c>
      <c r="R14" s="93">
        <v>200000</v>
      </c>
      <c r="S14" s="93">
        <v>50000</v>
      </c>
      <c r="T14" s="95">
        <v>50000</v>
      </c>
      <c r="U14" s="94">
        <v>50000</v>
      </c>
      <c r="V14" s="95">
        <v>50000</v>
      </c>
      <c r="W14" s="95">
        <v>50000</v>
      </c>
      <c r="X14" s="95">
        <v>50000</v>
      </c>
      <c r="Y14" s="95">
        <v>50000</v>
      </c>
      <c r="Z14" s="242">
        <v>50000</v>
      </c>
    </row>
    <row r="15" spans="1:26" ht="68.25" customHeight="1">
      <c r="A15" s="3">
        <v>2</v>
      </c>
      <c r="B15" s="50" t="s">
        <v>19</v>
      </c>
      <c r="C15" s="20">
        <v>16355695.58</v>
      </c>
      <c r="D15" s="80">
        <v>18466770.02</v>
      </c>
      <c r="E15" s="80">
        <v>20908182.03</v>
      </c>
      <c r="F15" s="80">
        <v>20494079.22</v>
      </c>
      <c r="G15" s="181">
        <v>21639639.75</v>
      </c>
      <c r="H15" s="212">
        <v>21943801.47</v>
      </c>
      <c r="I15" s="212">
        <v>27479128.73</v>
      </c>
      <c r="J15" s="212">
        <v>29729018.46</v>
      </c>
      <c r="K15" s="275">
        <v>29865105</v>
      </c>
      <c r="L15" s="80">
        <v>29416000.32</v>
      </c>
      <c r="M15" s="96">
        <v>29190000</v>
      </c>
      <c r="N15" s="96">
        <v>29200000</v>
      </c>
      <c r="O15" s="96">
        <v>29450000</v>
      </c>
      <c r="P15" s="96">
        <v>29150000</v>
      </c>
      <c r="Q15" s="96">
        <v>29100000</v>
      </c>
      <c r="R15" s="96">
        <v>29350000</v>
      </c>
      <c r="S15" s="96">
        <v>29700000</v>
      </c>
      <c r="T15" s="98">
        <v>29750000</v>
      </c>
      <c r="U15" s="97">
        <v>29800000</v>
      </c>
      <c r="V15" s="98">
        <v>29900000</v>
      </c>
      <c r="W15" s="98">
        <v>29964000</v>
      </c>
      <c r="X15" s="98">
        <v>29914000</v>
      </c>
      <c r="Y15" s="98">
        <v>29934000</v>
      </c>
      <c r="Z15" s="254">
        <v>29919281</v>
      </c>
    </row>
    <row r="16" spans="1:26" ht="24.75" customHeight="1">
      <c r="A16" s="4" t="s">
        <v>13</v>
      </c>
      <c r="B16" s="51" t="s">
        <v>20</v>
      </c>
      <c r="C16" s="24">
        <v>6670357.23</v>
      </c>
      <c r="D16" s="84">
        <v>7563671.96</v>
      </c>
      <c r="E16" s="84">
        <v>8249756.91</v>
      </c>
      <c r="F16" s="84">
        <v>7885108.03</v>
      </c>
      <c r="G16" s="178">
        <v>8137729.42</v>
      </c>
      <c r="H16" s="209">
        <v>8588471.9</v>
      </c>
      <c r="I16" s="209">
        <v>8796292.84</v>
      </c>
      <c r="J16" s="209">
        <v>9185600</v>
      </c>
      <c r="K16" s="272">
        <v>9830779.07</v>
      </c>
      <c r="L16" s="84">
        <v>10100000</v>
      </c>
      <c r="M16" s="85">
        <v>10150000</v>
      </c>
      <c r="N16" s="85">
        <v>10200000</v>
      </c>
      <c r="O16" s="99">
        <v>10250000</v>
      </c>
      <c r="P16" s="85">
        <v>10300000</v>
      </c>
      <c r="Q16" s="85">
        <v>10350000</v>
      </c>
      <c r="R16" s="85">
        <v>10400000</v>
      </c>
      <c r="S16" s="85">
        <v>10450000</v>
      </c>
      <c r="T16" s="173">
        <v>10500000</v>
      </c>
      <c r="U16" s="100">
        <v>10550000</v>
      </c>
      <c r="V16" s="87">
        <v>10600000</v>
      </c>
      <c r="W16" s="86">
        <v>10600000</v>
      </c>
      <c r="X16" s="86">
        <v>10600000</v>
      </c>
      <c r="Y16" s="86">
        <v>10600000</v>
      </c>
      <c r="Z16" s="232">
        <v>10650000</v>
      </c>
    </row>
    <row r="17" spans="1:26" ht="18.75" customHeight="1">
      <c r="A17" s="5" t="s">
        <v>15</v>
      </c>
      <c r="B17" s="48" t="s">
        <v>21</v>
      </c>
      <c r="C17" s="22">
        <v>2144590.98</v>
      </c>
      <c r="D17" s="88">
        <v>2268353.44</v>
      </c>
      <c r="E17" s="88">
        <v>2856326.28</v>
      </c>
      <c r="F17" s="88">
        <v>2713500.3</v>
      </c>
      <c r="G17" s="179">
        <v>2757860.2</v>
      </c>
      <c r="H17" s="210">
        <v>2799504.73</v>
      </c>
      <c r="I17" s="210">
        <v>3074700.67</v>
      </c>
      <c r="J17" s="210">
        <v>4214632.63</v>
      </c>
      <c r="K17" s="273">
        <v>5056716</v>
      </c>
      <c r="L17" s="88">
        <v>5100000</v>
      </c>
      <c r="M17" s="89">
        <v>5200000</v>
      </c>
      <c r="N17" s="89">
        <v>5300000</v>
      </c>
      <c r="O17" s="89">
        <v>5400000</v>
      </c>
      <c r="P17" s="89">
        <v>5500000</v>
      </c>
      <c r="Q17" s="89">
        <v>5600000</v>
      </c>
      <c r="R17" s="89">
        <v>5600000</v>
      </c>
      <c r="S17" s="89">
        <v>5700000</v>
      </c>
      <c r="T17" s="91">
        <v>5800000</v>
      </c>
      <c r="U17" s="101">
        <v>5900000</v>
      </c>
      <c r="V17" s="102">
        <v>5900000</v>
      </c>
      <c r="W17" s="101">
        <v>5900000</v>
      </c>
      <c r="X17" s="101">
        <v>5900000</v>
      </c>
      <c r="Y17" s="101">
        <v>5900000</v>
      </c>
      <c r="Z17" s="241">
        <v>5900000</v>
      </c>
    </row>
    <row r="18" spans="1:26" ht="18.75" customHeight="1">
      <c r="A18" s="5" t="s">
        <v>17</v>
      </c>
      <c r="B18" s="52" t="s">
        <v>22</v>
      </c>
      <c r="C18" s="25">
        <v>0</v>
      </c>
      <c r="D18" s="88">
        <v>0</v>
      </c>
      <c r="E18" s="88">
        <v>0</v>
      </c>
      <c r="F18" s="88">
        <v>0</v>
      </c>
      <c r="G18" s="182">
        <v>0</v>
      </c>
      <c r="H18" s="210">
        <v>0</v>
      </c>
      <c r="I18" s="210">
        <v>0</v>
      </c>
      <c r="J18" s="210">
        <v>0</v>
      </c>
      <c r="K18" s="273">
        <v>0</v>
      </c>
      <c r="L18" s="88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91">
        <v>0</v>
      </c>
      <c r="U18" s="90">
        <v>0</v>
      </c>
      <c r="V18" s="91">
        <v>0</v>
      </c>
      <c r="W18" s="91">
        <v>0</v>
      </c>
      <c r="X18" s="91">
        <v>0</v>
      </c>
      <c r="Y18" s="91">
        <v>0</v>
      </c>
      <c r="Z18" s="241">
        <v>0</v>
      </c>
    </row>
    <row r="19" spans="1:26" ht="32.25" customHeight="1">
      <c r="A19" s="5" t="s">
        <v>23</v>
      </c>
      <c r="B19" s="52" t="s">
        <v>24</v>
      </c>
      <c r="C19" s="25">
        <v>0</v>
      </c>
      <c r="D19" s="88">
        <v>0</v>
      </c>
      <c r="E19" s="88">
        <v>0</v>
      </c>
      <c r="F19" s="88">
        <v>0</v>
      </c>
      <c r="G19" s="182">
        <v>0</v>
      </c>
      <c r="H19" s="210">
        <v>0</v>
      </c>
      <c r="I19" s="210">
        <v>0</v>
      </c>
      <c r="J19" s="210">
        <v>0</v>
      </c>
      <c r="K19" s="273">
        <v>0</v>
      </c>
      <c r="L19" s="88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91">
        <v>0</v>
      </c>
      <c r="U19" s="90">
        <v>0</v>
      </c>
      <c r="V19" s="91">
        <v>0</v>
      </c>
      <c r="W19" s="91">
        <v>0</v>
      </c>
      <c r="X19" s="91">
        <v>0</v>
      </c>
      <c r="Y19" s="91">
        <v>0</v>
      </c>
      <c r="Z19" s="241">
        <v>0</v>
      </c>
    </row>
    <row r="20" spans="1:26" ht="25.5" customHeight="1">
      <c r="A20" s="6" t="s">
        <v>25</v>
      </c>
      <c r="B20" s="53" t="s">
        <v>26</v>
      </c>
      <c r="C20" s="26">
        <v>0</v>
      </c>
      <c r="D20" s="92">
        <v>0</v>
      </c>
      <c r="E20" s="92">
        <v>0</v>
      </c>
      <c r="F20" s="92">
        <v>0</v>
      </c>
      <c r="G20" s="183">
        <v>0</v>
      </c>
      <c r="H20" s="211">
        <v>9100</v>
      </c>
      <c r="I20" s="211">
        <v>592480</v>
      </c>
      <c r="J20" s="211">
        <v>530000</v>
      </c>
      <c r="K20" s="274">
        <v>479000</v>
      </c>
      <c r="L20" s="92">
        <v>479000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5">
        <v>0</v>
      </c>
      <c r="U20" s="94">
        <v>0</v>
      </c>
      <c r="V20" s="95">
        <v>0</v>
      </c>
      <c r="W20" s="95">
        <v>0</v>
      </c>
      <c r="X20" s="95">
        <v>0</v>
      </c>
      <c r="Y20" s="95">
        <v>0</v>
      </c>
      <c r="Z20" s="242">
        <v>0</v>
      </c>
    </row>
    <row r="21" spans="1:26" ht="44.25" customHeight="1">
      <c r="A21" s="7">
        <v>3</v>
      </c>
      <c r="B21" s="54" t="s">
        <v>27</v>
      </c>
      <c r="C21" s="27">
        <f>C11-C15</f>
        <v>1553570.459999999</v>
      </c>
      <c r="D21" s="103">
        <f>D11-D15</f>
        <v>1566080.6899999976</v>
      </c>
      <c r="E21" s="103">
        <f>E11-E15</f>
        <v>2819367.66</v>
      </c>
      <c r="F21" s="103">
        <f aca="true" t="shared" si="3" ref="F21:Z21">F11-F15</f>
        <v>5969995.610000003</v>
      </c>
      <c r="G21" s="184">
        <f t="shared" si="3"/>
        <v>1931570.1500000022</v>
      </c>
      <c r="H21" s="213">
        <f t="shared" si="3"/>
        <v>4449425.219999999</v>
      </c>
      <c r="I21" s="213">
        <f t="shared" si="3"/>
        <v>4159719.7300000004</v>
      </c>
      <c r="J21" s="213">
        <f t="shared" si="3"/>
        <v>3776395.289999999</v>
      </c>
      <c r="K21" s="276">
        <f t="shared" si="3"/>
        <v>6412712</v>
      </c>
      <c r="L21" s="103">
        <f t="shared" si="3"/>
        <v>6171524.68</v>
      </c>
      <c r="M21" s="104">
        <f t="shared" si="3"/>
        <v>4868850</v>
      </c>
      <c r="N21" s="104">
        <f t="shared" si="3"/>
        <v>4311600</v>
      </c>
      <c r="O21" s="104">
        <f t="shared" si="3"/>
        <v>3680582</v>
      </c>
      <c r="P21" s="104">
        <f t="shared" si="3"/>
        <v>4030584</v>
      </c>
      <c r="Q21" s="104">
        <f t="shared" si="3"/>
        <v>3981584</v>
      </c>
      <c r="R21" s="104">
        <f>R11-R15</f>
        <v>3700000</v>
      </c>
      <c r="S21" s="104">
        <f>S11-S15</f>
        <v>3350000</v>
      </c>
      <c r="T21" s="106">
        <f>T11-T15</f>
        <v>3350000</v>
      </c>
      <c r="U21" s="105">
        <f t="shared" si="3"/>
        <v>3500000</v>
      </c>
      <c r="V21" s="106">
        <f t="shared" si="3"/>
        <v>3516000</v>
      </c>
      <c r="W21" s="106">
        <f>W11-W15</f>
        <v>3496000</v>
      </c>
      <c r="X21" s="106">
        <f>X11-X15</f>
        <v>3486000</v>
      </c>
      <c r="Y21" s="106">
        <f>Y11-Y15</f>
        <v>3466000</v>
      </c>
      <c r="Z21" s="255">
        <f t="shared" si="3"/>
        <v>3730719</v>
      </c>
    </row>
    <row r="22" spans="1:26" ht="30.75" customHeight="1">
      <c r="A22" s="8">
        <v>4</v>
      </c>
      <c r="B22" s="55" t="s">
        <v>28</v>
      </c>
      <c r="C22" s="28">
        <f>SUM(C23)</f>
        <v>226000</v>
      </c>
      <c r="D22" s="107">
        <f>SUM(D23)</f>
        <v>601656.54</v>
      </c>
      <c r="E22" s="108">
        <f>SUM(E23)</f>
        <v>0</v>
      </c>
      <c r="F22" s="109">
        <f aca="true" t="shared" si="4" ref="F22:Y22">SUM(F23)</f>
        <v>0</v>
      </c>
      <c r="G22" s="185">
        <f t="shared" si="4"/>
        <v>85474.18</v>
      </c>
      <c r="H22" s="214">
        <f t="shared" si="4"/>
        <v>87792.17</v>
      </c>
      <c r="I22" s="214">
        <f t="shared" si="4"/>
        <v>0</v>
      </c>
      <c r="J22" s="214">
        <f t="shared" si="4"/>
        <v>1090180</v>
      </c>
      <c r="K22" s="277">
        <f t="shared" si="4"/>
        <v>0</v>
      </c>
      <c r="L22" s="108">
        <f t="shared" si="4"/>
        <v>0</v>
      </c>
      <c r="M22" s="110">
        <f t="shared" si="4"/>
        <v>0</v>
      </c>
      <c r="N22" s="110">
        <f t="shared" si="4"/>
        <v>0</v>
      </c>
      <c r="O22" s="110">
        <f t="shared" si="4"/>
        <v>0</v>
      </c>
      <c r="P22" s="110">
        <f t="shared" si="4"/>
        <v>0</v>
      </c>
      <c r="Q22" s="110">
        <f t="shared" si="4"/>
        <v>0</v>
      </c>
      <c r="R22" s="110">
        <f t="shared" si="4"/>
        <v>0</v>
      </c>
      <c r="S22" s="110">
        <f t="shared" si="4"/>
        <v>0</v>
      </c>
      <c r="T22" s="112">
        <f t="shared" si="4"/>
        <v>0</v>
      </c>
      <c r="U22" s="111">
        <f t="shared" si="4"/>
        <v>0</v>
      </c>
      <c r="V22" s="112">
        <f t="shared" si="4"/>
        <v>0</v>
      </c>
      <c r="W22" s="112">
        <f t="shared" si="4"/>
        <v>0</v>
      </c>
      <c r="X22" s="112">
        <f t="shared" si="4"/>
        <v>0</v>
      </c>
      <c r="Y22" s="112">
        <f t="shared" si="4"/>
        <v>0</v>
      </c>
      <c r="Z22" s="243">
        <v>0</v>
      </c>
    </row>
    <row r="23" spans="1:26" ht="39.75" customHeight="1">
      <c r="A23" s="9" t="s">
        <v>13</v>
      </c>
      <c r="B23" s="56" t="s">
        <v>29</v>
      </c>
      <c r="C23" s="19">
        <v>226000</v>
      </c>
      <c r="D23" s="113">
        <v>601656.54</v>
      </c>
      <c r="E23" s="114">
        <v>0</v>
      </c>
      <c r="F23" s="114">
        <v>0</v>
      </c>
      <c r="G23" s="186">
        <v>85474.18</v>
      </c>
      <c r="H23" s="215">
        <v>87792.17</v>
      </c>
      <c r="I23" s="215">
        <v>0</v>
      </c>
      <c r="J23" s="215">
        <v>1090180</v>
      </c>
      <c r="K23" s="278">
        <v>0</v>
      </c>
      <c r="L23" s="114">
        <v>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8">
        <v>0</v>
      </c>
      <c r="U23" s="117">
        <v>0</v>
      </c>
      <c r="V23" s="118">
        <v>0</v>
      </c>
      <c r="W23" s="118">
        <v>0</v>
      </c>
      <c r="X23" s="118">
        <v>0</v>
      </c>
      <c r="Y23" s="118">
        <v>0</v>
      </c>
      <c r="Z23" s="238">
        <v>0</v>
      </c>
    </row>
    <row r="24" spans="1:26" ht="30" customHeight="1">
      <c r="A24" s="8">
        <v>5</v>
      </c>
      <c r="B24" s="55" t="s">
        <v>30</v>
      </c>
      <c r="C24" s="29">
        <v>0</v>
      </c>
      <c r="D24" s="119">
        <v>47461</v>
      </c>
      <c r="E24" s="119">
        <v>0</v>
      </c>
      <c r="F24" s="120">
        <v>0</v>
      </c>
      <c r="G24" s="187">
        <v>0</v>
      </c>
      <c r="H24" s="216">
        <v>0</v>
      </c>
      <c r="I24" s="216">
        <v>0</v>
      </c>
      <c r="J24" s="216">
        <v>0</v>
      </c>
      <c r="K24" s="279">
        <v>0</v>
      </c>
      <c r="L24" s="119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3">
        <v>0</v>
      </c>
      <c r="U24" s="122">
        <v>0</v>
      </c>
      <c r="V24" s="123">
        <v>0</v>
      </c>
      <c r="W24" s="123">
        <v>0</v>
      </c>
      <c r="X24" s="123">
        <v>0</v>
      </c>
      <c r="Y24" s="123">
        <v>0</v>
      </c>
      <c r="Z24" s="244">
        <v>0</v>
      </c>
    </row>
    <row r="25" spans="1:26" ht="31.5" customHeight="1">
      <c r="A25" s="10">
        <v>6</v>
      </c>
      <c r="B25" s="57" t="s">
        <v>31</v>
      </c>
      <c r="C25" s="30">
        <f>SUM(C21,C22,C24)</f>
        <v>1779570.459999999</v>
      </c>
      <c r="D25" s="124">
        <f>SUM(D21,D22,D24)</f>
        <v>2215198.2299999977</v>
      </c>
      <c r="E25" s="124">
        <f>SUM(E21,E22,E24)</f>
        <v>2819367.66</v>
      </c>
      <c r="F25" s="124">
        <f aca="true" t="shared" si="5" ref="F25:Z25">SUM(F21,F22,F24)</f>
        <v>5969995.610000003</v>
      </c>
      <c r="G25" s="188">
        <f t="shared" si="5"/>
        <v>2017044.3300000022</v>
      </c>
      <c r="H25" s="217">
        <f t="shared" si="5"/>
        <v>4537217.389999999</v>
      </c>
      <c r="I25" s="217">
        <f t="shared" si="5"/>
        <v>4159719.7300000004</v>
      </c>
      <c r="J25" s="217">
        <f t="shared" si="5"/>
        <v>4866575.289999999</v>
      </c>
      <c r="K25" s="280">
        <f t="shared" si="5"/>
        <v>6412712</v>
      </c>
      <c r="L25" s="124">
        <f t="shared" si="5"/>
        <v>6171524.68</v>
      </c>
      <c r="M25" s="125">
        <f t="shared" si="5"/>
        <v>4868850</v>
      </c>
      <c r="N25" s="125">
        <f t="shared" si="5"/>
        <v>4311600</v>
      </c>
      <c r="O25" s="125">
        <f t="shared" si="5"/>
        <v>3680582</v>
      </c>
      <c r="P25" s="125">
        <f t="shared" si="5"/>
        <v>4030584</v>
      </c>
      <c r="Q25" s="125">
        <f t="shared" si="5"/>
        <v>3981584</v>
      </c>
      <c r="R25" s="125">
        <f>SUM(R21,R22,R24)</f>
        <v>3700000</v>
      </c>
      <c r="S25" s="125">
        <f>SUM(S21,S22,S24)</f>
        <v>3350000</v>
      </c>
      <c r="T25" s="127">
        <f>SUM(T21,T22,T24)</f>
        <v>3350000</v>
      </c>
      <c r="U25" s="126">
        <f t="shared" si="5"/>
        <v>3500000</v>
      </c>
      <c r="V25" s="127">
        <f t="shared" si="5"/>
        <v>3516000</v>
      </c>
      <c r="W25" s="127">
        <f>SUM(W21,W22,W24)</f>
        <v>3496000</v>
      </c>
      <c r="X25" s="127">
        <f>SUM(X21,X22,X24)</f>
        <v>3486000</v>
      </c>
      <c r="Y25" s="127">
        <f>SUM(Y21,Y22,Y24)</f>
        <v>3466000</v>
      </c>
      <c r="Z25" s="235">
        <f t="shared" si="5"/>
        <v>3730719</v>
      </c>
    </row>
    <row r="26" spans="1:26" ht="21.75" customHeight="1">
      <c r="A26" s="7">
        <v>7</v>
      </c>
      <c r="B26" s="58" t="s">
        <v>32</v>
      </c>
      <c r="C26" s="31">
        <f>SUM(C27:C29)</f>
        <v>1767633.75</v>
      </c>
      <c r="D26" s="128">
        <f>SUM(D27:D29)</f>
        <v>2019191.88</v>
      </c>
      <c r="E26" s="128">
        <f>SUM(E27,E28)</f>
        <v>3047412.06</v>
      </c>
      <c r="F26" s="128">
        <f aca="true" t="shared" si="6" ref="F26:Q26">SUM(F27:F29)</f>
        <v>5175598.4399999995</v>
      </c>
      <c r="G26" s="189">
        <f t="shared" si="6"/>
        <v>876280.89</v>
      </c>
      <c r="H26" s="218">
        <f t="shared" si="6"/>
        <v>2564376.0100000002</v>
      </c>
      <c r="I26" s="218">
        <f t="shared" si="6"/>
        <v>1360976.44</v>
      </c>
      <c r="J26" s="218">
        <f t="shared" si="6"/>
        <v>1381098</v>
      </c>
      <c r="K26" s="196">
        <f>SUM(K27:K29)</f>
        <v>2300968</v>
      </c>
      <c r="L26" s="128">
        <f>SUM(L27:L29)</f>
        <v>1964757.68</v>
      </c>
      <c r="M26" s="138">
        <f t="shared" si="6"/>
        <v>1993986</v>
      </c>
      <c r="N26" s="138">
        <f t="shared" si="6"/>
        <v>1507000</v>
      </c>
      <c r="O26" s="138">
        <f t="shared" si="6"/>
        <v>1935000</v>
      </c>
      <c r="P26" s="138">
        <f t="shared" si="6"/>
        <v>1990000</v>
      </c>
      <c r="Q26" s="138">
        <f t="shared" si="6"/>
        <v>1941000</v>
      </c>
      <c r="R26" s="138">
        <f aca="true" t="shared" si="7" ref="R26:Z26">SUM(R27:R29)</f>
        <v>1921000</v>
      </c>
      <c r="S26" s="138">
        <f t="shared" si="7"/>
        <v>1876000</v>
      </c>
      <c r="T26" s="174">
        <f t="shared" si="7"/>
        <v>1845000</v>
      </c>
      <c r="U26" s="139">
        <f t="shared" si="7"/>
        <v>1815000</v>
      </c>
      <c r="V26" s="174">
        <f t="shared" si="7"/>
        <v>1800000</v>
      </c>
      <c r="W26" s="174">
        <f>SUM(W27:W29)</f>
        <v>1780000</v>
      </c>
      <c r="X26" s="174">
        <f>SUM(X27:X29)</f>
        <v>1686975</v>
      </c>
      <c r="Y26" s="174">
        <f>SUM(Y27:Y29)</f>
        <v>1150000</v>
      </c>
      <c r="Z26" s="237">
        <f t="shared" si="7"/>
        <v>1208727</v>
      </c>
    </row>
    <row r="27" spans="1:26" ht="27" customHeight="1">
      <c r="A27" s="4" t="s">
        <v>13</v>
      </c>
      <c r="B27" s="51" t="s">
        <v>33</v>
      </c>
      <c r="C27" s="24">
        <v>1364000</v>
      </c>
      <c r="D27" s="84">
        <v>1516000</v>
      </c>
      <c r="E27" s="84">
        <v>2381169.64</v>
      </c>
      <c r="F27" s="84">
        <v>4502073.47</v>
      </c>
      <c r="G27" s="178">
        <v>215000</v>
      </c>
      <c r="H27" s="209">
        <v>1940808.85</v>
      </c>
      <c r="I27" s="209">
        <v>874118</v>
      </c>
      <c r="J27" s="209">
        <v>851098</v>
      </c>
      <c r="K27" s="197">
        <v>1710968</v>
      </c>
      <c r="L27" s="84">
        <v>1294757.68</v>
      </c>
      <c r="M27" s="85">
        <v>1435986</v>
      </c>
      <c r="N27" s="85">
        <v>980000</v>
      </c>
      <c r="O27" s="85">
        <v>1440000</v>
      </c>
      <c r="P27" s="85">
        <v>1540000</v>
      </c>
      <c r="Q27" s="85">
        <v>1560000</v>
      </c>
      <c r="R27" s="85">
        <v>1600000</v>
      </c>
      <c r="S27" s="85">
        <v>1600000</v>
      </c>
      <c r="T27" s="173">
        <v>1600000</v>
      </c>
      <c r="U27" s="100">
        <v>1600000</v>
      </c>
      <c r="V27" s="87">
        <v>1600000</v>
      </c>
      <c r="W27" s="86">
        <v>1600000</v>
      </c>
      <c r="X27" s="86">
        <v>1516975</v>
      </c>
      <c r="Y27" s="86">
        <v>1000000</v>
      </c>
      <c r="Z27" s="232">
        <v>1068727</v>
      </c>
    </row>
    <row r="28" spans="1:26" ht="24.75" customHeight="1">
      <c r="A28" s="5" t="s">
        <v>15</v>
      </c>
      <c r="B28" s="52" t="s">
        <v>34</v>
      </c>
      <c r="C28" s="25">
        <v>403633.75</v>
      </c>
      <c r="D28" s="88">
        <v>503191.88</v>
      </c>
      <c r="E28" s="88">
        <v>666242.42</v>
      </c>
      <c r="F28" s="88">
        <v>673524.97</v>
      </c>
      <c r="G28" s="179">
        <v>661280.89</v>
      </c>
      <c r="H28" s="210">
        <v>623567.16</v>
      </c>
      <c r="I28" s="210">
        <v>486858.44</v>
      </c>
      <c r="J28" s="210">
        <v>530000</v>
      </c>
      <c r="K28" s="264">
        <v>590000</v>
      </c>
      <c r="L28" s="88">
        <v>670000</v>
      </c>
      <c r="M28" s="89">
        <v>558000</v>
      </c>
      <c r="N28" s="89">
        <v>527000</v>
      </c>
      <c r="O28" s="89">
        <v>495000</v>
      </c>
      <c r="P28" s="89">
        <v>450000</v>
      </c>
      <c r="Q28" s="89">
        <v>381000</v>
      </c>
      <c r="R28" s="89">
        <v>321000</v>
      </c>
      <c r="S28" s="89">
        <v>276000</v>
      </c>
      <c r="T28" s="91">
        <v>245000</v>
      </c>
      <c r="U28" s="233">
        <v>215000</v>
      </c>
      <c r="V28" s="91">
        <v>200000</v>
      </c>
      <c r="W28" s="91">
        <v>180000</v>
      </c>
      <c r="X28" s="91">
        <v>170000</v>
      </c>
      <c r="Y28" s="91">
        <v>150000</v>
      </c>
      <c r="Z28" s="241">
        <v>140000</v>
      </c>
    </row>
    <row r="29" spans="1:26" ht="28.5" customHeight="1">
      <c r="A29" s="11">
        <v>8</v>
      </c>
      <c r="B29" s="59" t="s">
        <v>35</v>
      </c>
      <c r="C29" s="32">
        <v>0</v>
      </c>
      <c r="D29" s="129">
        <v>0</v>
      </c>
      <c r="E29" s="129">
        <v>0</v>
      </c>
      <c r="F29" s="129">
        <v>0</v>
      </c>
      <c r="G29" s="190">
        <v>0</v>
      </c>
      <c r="H29" s="219">
        <v>0</v>
      </c>
      <c r="I29" s="219">
        <v>0</v>
      </c>
      <c r="J29" s="219">
        <v>0</v>
      </c>
      <c r="K29" s="281">
        <v>0</v>
      </c>
      <c r="L29" s="130">
        <v>0</v>
      </c>
      <c r="M29" s="130"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132">
        <v>0</v>
      </c>
      <c r="U29" s="131">
        <v>0</v>
      </c>
      <c r="V29" s="132">
        <v>0</v>
      </c>
      <c r="W29" s="132">
        <v>0</v>
      </c>
      <c r="X29" s="132">
        <v>0</v>
      </c>
      <c r="Y29" s="132">
        <v>0</v>
      </c>
      <c r="Z29" s="234">
        <v>0</v>
      </c>
    </row>
    <row r="30" spans="1:26" ht="29.25" customHeight="1">
      <c r="A30" s="10">
        <v>9</v>
      </c>
      <c r="B30" s="57" t="s">
        <v>36</v>
      </c>
      <c r="C30" s="30">
        <f>C25-C26-C29</f>
        <v>11936.709999999031</v>
      </c>
      <c r="D30" s="124">
        <f>D25-D26-D29</f>
        <v>196006.34999999776</v>
      </c>
      <c r="E30" s="124">
        <f>E25-E26-E29</f>
        <v>-228044.3999999999</v>
      </c>
      <c r="F30" s="124">
        <f>F25-F26-F29</f>
        <v>794397.1700000037</v>
      </c>
      <c r="G30" s="188">
        <f aca="true" t="shared" si="8" ref="G30:Z30">G25-G26-G29</f>
        <v>1140763.4400000023</v>
      </c>
      <c r="H30" s="217">
        <f t="shared" si="8"/>
        <v>1972841.3799999985</v>
      </c>
      <c r="I30" s="217">
        <f t="shared" si="8"/>
        <v>2798743.2900000005</v>
      </c>
      <c r="J30" s="217">
        <f t="shared" si="8"/>
        <v>3485477.289999999</v>
      </c>
      <c r="K30" s="280">
        <f t="shared" si="8"/>
        <v>4111744</v>
      </c>
      <c r="L30" s="125">
        <f t="shared" si="8"/>
        <v>4206767</v>
      </c>
      <c r="M30" s="125">
        <f t="shared" si="8"/>
        <v>2874864</v>
      </c>
      <c r="N30" s="125">
        <f t="shared" si="8"/>
        <v>2804600</v>
      </c>
      <c r="O30" s="125">
        <f t="shared" si="8"/>
        <v>1745582</v>
      </c>
      <c r="P30" s="125">
        <f t="shared" si="8"/>
        <v>2040584</v>
      </c>
      <c r="Q30" s="125">
        <f>Q25-Q26-Q29</f>
        <v>2040584</v>
      </c>
      <c r="R30" s="125">
        <f>R25-R26-R29</f>
        <v>1779000</v>
      </c>
      <c r="S30" s="125">
        <f>S25-S26-S29</f>
        <v>1474000</v>
      </c>
      <c r="T30" s="127">
        <f>T25-T26-T29</f>
        <v>1505000</v>
      </c>
      <c r="U30" s="133">
        <f t="shared" si="8"/>
        <v>1685000</v>
      </c>
      <c r="V30" s="127">
        <f t="shared" si="8"/>
        <v>1716000</v>
      </c>
      <c r="W30" s="127">
        <f>W25-W26-W29</f>
        <v>1716000</v>
      </c>
      <c r="X30" s="127">
        <f>X25-X26-X29</f>
        <v>1799025</v>
      </c>
      <c r="Y30" s="127">
        <f>Y25-Y26-Y29</f>
        <v>2316000</v>
      </c>
      <c r="Z30" s="235">
        <f t="shared" si="8"/>
        <v>2521992</v>
      </c>
    </row>
    <row r="31" spans="1:26" ht="25.5" customHeight="1">
      <c r="A31" s="12">
        <v>10</v>
      </c>
      <c r="B31" s="60" t="s">
        <v>37</v>
      </c>
      <c r="C31" s="33">
        <v>1676414.51</v>
      </c>
      <c r="D31" s="134">
        <v>3056704.27</v>
      </c>
      <c r="E31" s="135">
        <v>4355241.53</v>
      </c>
      <c r="F31" s="136">
        <v>6012803.83</v>
      </c>
      <c r="G31" s="191">
        <v>2732491.49</v>
      </c>
      <c r="H31" s="191">
        <v>5138886.78</v>
      </c>
      <c r="I31" s="191">
        <v>1631191.72</v>
      </c>
      <c r="J31" s="191">
        <v>4762843.29</v>
      </c>
      <c r="K31" s="282">
        <v>8236852</v>
      </c>
      <c r="L31" s="136">
        <v>5968700</v>
      </c>
      <c r="M31" s="137">
        <v>4009650</v>
      </c>
      <c r="N31" s="137">
        <v>2804600</v>
      </c>
      <c r="O31" s="137">
        <v>1745582</v>
      </c>
      <c r="P31" s="137">
        <v>2040584</v>
      </c>
      <c r="Q31" s="137">
        <v>2040584</v>
      </c>
      <c r="R31" s="137">
        <v>1779000</v>
      </c>
      <c r="S31" s="137">
        <v>1474000</v>
      </c>
      <c r="T31" s="175">
        <v>1505000</v>
      </c>
      <c r="U31" s="137">
        <v>1685000</v>
      </c>
      <c r="V31" s="175">
        <v>1716000</v>
      </c>
      <c r="W31" s="175">
        <v>1716000</v>
      </c>
      <c r="X31" s="175">
        <v>1799025</v>
      </c>
      <c r="Y31" s="175">
        <v>2316000</v>
      </c>
      <c r="Z31" s="236">
        <v>2521992</v>
      </c>
    </row>
    <row r="32" spans="1:26" ht="24" customHeight="1">
      <c r="A32" s="6" t="s">
        <v>13</v>
      </c>
      <c r="B32" s="53" t="s">
        <v>38</v>
      </c>
      <c r="C32" s="26">
        <v>1676414.51</v>
      </c>
      <c r="D32" s="92">
        <v>3056704.27</v>
      </c>
      <c r="E32" s="92">
        <v>4355241.53</v>
      </c>
      <c r="F32" s="92">
        <v>298500</v>
      </c>
      <c r="G32" s="180">
        <f>'[1]Zał_nr_3_wydr'!$I$13</f>
        <v>2743800</v>
      </c>
      <c r="H32" s="211">
        <v>5138886.78</v>
      </c>
      <c r="I32" s="211">
        <v>1370357</v>
      </c>
      <c r="J32" s="211">
        <v>4144811</v>
      </c>
      <c r="K32" s="274">
        <v>4938100</v>
      </c>
      <c r="L32" s="92">
        <v>5968700</v>
      </c>
      <c r="M32" s="93">
        <v>3469950</v>
      </c>
      <c r="N32" s="93">
        <v>2601600</v>
      </c>
      <c r="O32" s="93">
        <v>1744582</v>
      </c>
      <c r="P32" s="93">
        <v>1643584</v>
      </c>
      <c r="Q32" s="93">
        <v>1643584</v>
      </c>
      <c r="R32" s="93">
        <v>476250</v>
      </c>
      <c r="S32" s="93">
        <v>0</v>
      </c>
      <c r="T32" s="176">
        <v>0</v>
      </c>
      <c r="U32" s="94">
        <v>0</v>
      </c>
      <c r="V32" s="95">
        <v>0</v>
      </c>
      <c r="W32" s="95">
        <v>0</v>
      </c>
      <c r="X32" s="95">
        <v>0</v>
      </c>
      <c r="Y32" s="95">
        <v>0</v>
      </c>
      <c r="Z32" s="242">
        <v>0</v>
      </c>
    </row>
    <row r="33" spans="1:27" ht="30.75" customHeight="1">
      <c r="A33" s="7">
        <v>11</v>
      </c>
      <c r="B33" s="54" t="s">
        <v>39</v>
      </c>
      <c r="C33" s="34">
        <v>1961000</v>
      </c>
      <c r="D33" s="128">
        <v>2839628.66</v>
      </c>
      <c r="E33" s="128">
        <v>4737527.79</v>
      </c>
      <c r="F33" s="128">
        <v>5313765.35</v>
      </c>
      <c r="G33" s="189">
        <v>1685863.74</v>
      </c>
      <c r="H33" s="218">
        <v>3135493.61</v>
      </c>
      <c r="I33" s="218">
        <v>0</v>
      </c>
      <c r="J33" s="218">
        <v>1277366</v>
      </c>
      <c r="K33" s="283">
        <v>4125108</v>
      </c>
      <c r="L33" s="138">
        <v>1761933</v>
      </c>
      <c r="M33" s="138">
        <v>1134786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74">
        <v>0</v>
      </c>
      <c r="U33" s="139">
        <v>0</v>
      </c>
      <c r="V33" s="174">
        <v>0</v>
      </c>
      <c r="W33" s="174">
        <v>0</v>
      </c>
      <c r="X33" s="174">
        <v>0</v>
      </c>
      <c r="Y33" s="174">
        <v>0</v>
      </c>
      <c r="Z33" s="231">
        <v>0</v>
      </c>
      <c r="AA33" s="265">
        <f>SUM(K33:M33)</f>
        <v>7021827</v>
      </c>
    </row>
    <row r="34" spans="1:26" ht="35.25" customHeight="1">
      <c r="A34" s="10">
        <v>12</v>
      </c>
      <c r="B34" s="57" t="s">
        <v>40</v>
      </c>
      <c r="C34" s="35">
        <f>C30+C33-C31</f>
        <v>296522.199999999</v>
      </c>
      <c r="D34" s="140">
        <f>D30+D33-D31</f>
        <v>-21069.260000002105</v>
      </c>
      <c r="E34" s="140">
        <f>E30+E33-E31</f>
        <v>154241.86000000034</v>
      </c>
      <c r="F34" s="140">
        <f aca="true" t="shared" si="9" ref="F34:T34">F30+F33-F31</f>
        <v>95358.6900000032</v>
      </c>
      <c r="G34" s="192">
        <f t="shared" si="9"/>
        <v>94135.69000000227</v>
      </c>
      <c r="H34" s="220">
        <f t="shared" si="9"/>
        <v>-30551.7900000019</v>
      </c>
      <c r="I34" s="220">
        <f t="shared" si="9"/>
        <v>1167551.5700000005</v>
      </c>
      <c r="J34" s="220">
        <f t="shared" si="9"/>
        <v>0</v>
      </c>
      <c r="K34" s="284">
        <f>K30+K33-K31</f>
        <v>0</v>
      </c>
      <c r="L34" s="141">
        <f>L30+L33-L31</f>
        <v>0</v>
      </c>
      <c r="M34" s="141">
        <f>M30+M33-M31</f>
        <v>0</v>
      </c>
      <c r="N34" s="141">
        <f t="shared" si="9"/>
        <v>0</v>
      </c>
      <c r="O34" s="141">
        <f t="shared" si="9"/>
        <v>0</v>
      </c>
      <c r="P34" s="141">
        <f t="shared" si="9"/>
        <v>0</v>
      </c>
      <c r="Q34" s="141">
        <f t="shared" si="9"/>
        <v>0</v>
      </c>
      <c r="R34" s="141">
        <f>R30+R33-R31</f>
        <v>0</v>
      </c>
      <c r="S34" s="141">
        <f>S30+S33-S31</f>
        <v>0</v>
      </c>
      <c r="T34" s="143">
        <f t="shared" si="9"/>
        <v>0</v>
      </c>
      <c r="U34" s="142">
        <f aca="true" t="shared" si="10" ref="U34:Z34">U30+U33-U31</f>
        <v>0</v>
      </c>
      <c r="V34" s="143">
        <f t="shared" si="10"/>
        <v>0</v>
      </c>
      <c r="W34" s="143">
        <f t="shared" si="10"/>
        <v>0</v>
      </c>
      <c r="X34" s="143">
        <f t="shared" si="10"/>
        <v>0</v>
      </c>
      <c r="Y34" s="143">
        <f t="shared" si="10"/>
        <v>0</v>
      </c>
      <c r="Z34" s="256">
        <f t="shared" si="10"/>
        <v>0</v>
      </c>
    </row>
    <row r="35" spans="1:26" ht="19.5" customHeight="1">
      <c r="A35" s="8">
        <v>13</v>
      </c>
      <c r="B35" s="61" t="s">
        <v>41</v>
      </c>
      <c r="C35" s="36">
        <v>8790000</v>
      </c>
      <c r="D35" s="119">
        <v>10971628.66</v>
      </c>
      <c r="E35" s="119">
        <v>13327986.81</v>
      </c>
      <c r="F35" s="119">
        <v>13991288.18</v>
      </c>
      <c r="G35" s="189">
        <v>15831354.83</v>
      </c>
      <c r="H35" s="145">
        <v>16573436.68</v>
      </c>
      <c r="I35" s="145">
        <f aca="true" t="shared" si="11" ref="I35:T35">H35+I33-I27</f>
        <v>15699318.68</v>
      </c>
      <c r="J35" s="145">
        <v>16125586.68</v>
      </c>
      <c r="K35" s="222">
        <f>J35+K33-K27</f>
        <v>18539726.68</v>
      </c>
      <c r="L35" s="144">
        <f t="shared" si="11"/>
        <v>19006902</v>
      </c>
      <c r="M35" s="144">
        <f t="shared" si="11"/>
        <v>18705702</v>
      </c>
      <c r="N35" s="144">
        <f t="shared" si="11"/>
        <v>17725702</v>
      </c>
      <c r="O35" s="144">
        <f t="shared" si="11"/>
        <v>16285702</v>
      </c>
      <c r="P35" s="144">
        <f t="shared" si="11"/>
        <v>14745702</v>
      </c>
      <c r="Q35" s="144">
        <f t="shared" si="11"/>
        <v>13185702</v>
      </c>
      <c r="R35" s="144">
        <f t="shared" si="11"/>
        <v>11585702</v>
      </c>
      <c r="S35" s="144">
        <f t="shared" si="11"/>
        <v>9985702</v>
      </c>
      <c r="T35" s="144">
        <f t="shared" si="11"/>
        <v>8385702</v>
      </c>
      <c r="U35" s="144">
        <f aca="true" t="shared" si="12" ref="U35:Z35">T35+U33-U27</f>
        <v>6785702</v>
      </c>
      <c r="V35" s="144">
        <f t="shared" si="12"/>
        <v>5185702</v>
      </c>
      <c r="W35" s="144">
        <f t="shared" si="12"/>
        <v>3585702</v>
      </c>
      <c r="X35" s="144">
        <f t="shared" si="12"/>
        <v>2068727</v>
      </c>
      <c r="Y35" s="144">
        <f t="shared" si="12"/>
        <v>1068727</v>
      </c>
      <c r="Z35" s="263">
        <f t="shared" si="12"/>
        <v>0</v>
      </c>
    </row>
    <row r="36" spans="1:26" ht="30.75" customHeight="1">
      <c r="A36" s="9" t="s">
        <v>13</v>
      </c>
      <c r="B36" s="56" t="s">
        <v>42</v>
      </c>
      <c r="C36" s="19">
        <v>0</v>
      </c>
      <c r="D36" s="114">
        <v>294498.66</v>
      </c>
      <c r="E36" s="114">
        <v>662858.15</v>
      </c>
      <c r="F36" s="114">
        <v>222466.66</v>
      </c>
      <c r="G36" s="116">
        <v>360447.24</v>
      </c>
      <c r="H36" s="215">
        <v>935493.61</v>
      </c>
      <c r="I36" s="117">
        <v>0</v>
      </c>
      <c r="J36" s="215">
        <v>0</v>
      </c>
      <c r="K36" s="278">
        <v>753100</v>
      </c>
      <c r="L36" s="115">
        <v>0</v>
      </c>
      <c r="M36" s="115">
        <v>0</v>
      </c>
      <c r="N36" s="115">
        <v>0</v>
      </c>
      <c r="O36" s="115">
        <v>0</v>
      </c>
      <c r="P36" s="115">
        <v>0</v>
      </c>
      <c r="Q36" s="115">
        <v>0</v>
      </c>
      <c r="R36" s="115">
        <v>0</v>
      </c>
      <c r="S36" s="115">
        <v>0</v>
      </c>
      <c r="T36" s="118">
        <v>0</v>
      </c>
      <c r="U36" s="117">
        <v>0</v>
      </c>
      <c r="V36" s="118">
        <v>0</v>
      </c>
      <c r="W36" s="118">
        <v>0</v>
      </c>
      <c r="X36" s="118">
        <v>0</v>
      </c>
      <c r="Y36" s="118">
        <v>0</v>
      </c>
      <c r="Z36" s="238">
        <v>0</v>
      </c>
    </row>
    <row r="37" spans="1:26" ht="36.75" customHeight="1">
      <c r="A37" s="13" t="s">
        <v>15</v>
      </c>
      <c r="B37" s="62" t="s">
        <v>43</v>
      </c>
      <c r="C37" s="37">
        <v>0</v>
      </c>
      <c r="D37" s="146">
        <v>0</v>
      </c>
      <c r="E37" s="146"/>
      <c r="F37" s="146">
        <v>1179823.47</v>
      </c>
      <c r="G37" s="193">
        <v>0</v>
      </c>
      <c r="H37" s="162">
        <v>1295940.85</v>
      </c>
      <c r="I37" s="149">
        <v>0</v>
      </c>
      <c r="J37" s="162">
        <v>0</v>
      </c>
      <c r="K37" s="285">
        <v>753100</v>
      </c>
      <c r="L37" s="147">
        <v>0</v>
      </c>
      <c r="M37" s="147">
        <v>0</v>
      </c>
      <c r="N37" s="147">
        <v>0</v>
      </c>
      <c r="O37" s="147">
        <v>0</v>
      </c>
      <c r="P37" s="147">
        <v>0</v>
      </c>
      <c r="Q37" s="147">
        <v>0</v>
      </c>
      <c r="R37" s="147">
        <v>0</v>
      </c>
      <c r="S37" s="147">
        <v>0</v>
      </c>
      <c r="T37" s="148">
        <v>0</v>
      </c>
      <c r="U37" s="149">
        <v>0</v>
      </c>
      <c r="V37" s="148">
        <v>0</v>
      </c>
      <c r="W37" s="148">
        <v>0</v>
      </c>
      <c r="X37" s="148">
        <v>0</v>
      </c>
      <c r="Y37" s="148">
        <v>0</v>
      </c>
      <c r="Z37" s="239">
        <v>0</v>
      </c>
    </row>
    <row r="38" spans="1:26" ht="63.75" customHeight="1">
      <c r="A38" s="3">
        <v>14</v>
      </c>
      <c r="B38" s="50" t="s">
        <v>44</v>
      </c>
      <c r="C38" s="38">
        <v>0</v>
      </c>
      <c r="D38" s="150">
        <v>0</v>
      </c>
      <c r="E38" s="150">
        <v>0</v>
      </c>
      <c r="F38" s="151">
        <v>0</v>
      </c>
      <c r="G38" s="194">
        <v>0</v>
      </c>
      <c r="H38" s="221">
        <v>0</v>
      </c>
      <c r="I38" s="206">
        <v>0</v>
      </c>
      <c r="J38" s="221">
        <v>0</v>
      </c>
      <c r="K38" s="286">
        <v>0</v>
      </c>
      <c r="L38" s="150">
        <v>0</v>
      </c>
      <c r="M38" s="150">
        <v>0</v>
      </c>
      <c r="N38" s="150">
        <v>0</v>
      </c>
      <c r="O38" s="150">
        <v>0</v>
      </c>
      <c r="P38" s="150">
        <v>0</v>
      </c>
      <c r="Q38" s="150">
        <v>0</v>
      </c>
      <c r="R38" s="150">
        <v>0</v>
      </c>
      <c r="S38" s="150">
        <v>0</v>
      </c>
      <c r="T38" s="205">
        <v>0</v>
      </c>
      <c r="U38" s="206">
        <v>0</v>
      </c>
      <c r="V38" s="205">
        <v>0</v>
      </c>
      <c r="W38" s="205">
        <v>0</v>
      </c>
      <c r="X38" s="205">
        <v>0</v>
      </c>
      <c r="Y38" s="205">
        <v>0</v>
      </c>
      <c r="Z38" s="240">
        <v>0</v>
      </c>
    </row>
    <row r="39" spans="1:26" ht="26.25" customHeight="1">
      <c r="A39" s="14">
        <v>15</v>
      </c>
      <c r="B39" s="63" t="s">
        <v>45</v>
      </c>
      <c r="C39" s="39">
        <f>C53/C11*100</f>
        <v>9.869939650525177</v>
      </c>
      <c r="D39" s="152">
        <f>D53/D11*100</f>
        <v>10.079403621732478</v>
      </c>
      <c r="E39" s="152">
        <f>E53/E11*100</f>
        <v>12.843349186133343</v>
      </c>
      <c r="F39" s="152">
        <f>F53/F11*100</f>
        <v>19.557073025401507</v>
      </c>
      <c r="G39" s="153">
        <f>G53/G11*100</f>
        <v>3.717589778876815</v>
      </c>
      <c r="H39" s="162">
        <f>(H53-H37)/H11*100</f>
        <v>4.805911663997458</v>
      </c>
      <c r="I39" s="162">
        <f>I53/I11*100</f>
        <v>4.301599161298932</v>
      </c>
      <c r="J39" s="269">
        <f aca="true" t="shared" si="13" ref="J39:X39">J53/J11*100</f>
        <v>4.122014461021243</v>
      </c>
      <c r="K39" s="287">
        <v>4.07</v>
      </c>
      <c r="L39" s="162">
        <v>5.52</v>
      </c>
      <c r="M39" s="162">
        <v>5.85</v>
      </c>
      <c r="N39" s="162">
        <v>4.5</v>
      </c>
      <c r="O39" s="162">
        <v>5.84</v>
      </c>
      <c r="P39" s="162">
        <f t="shared" si="13"/>
        <v>5.997483347490206</v>
      </c>
      <c r="Q39" s="162">
        <f t="shared" si="13"/>
        <v>5.867312762290947</v>
      </c>
      <c r="R39" s="162">
        <f t="shared" si="13"/>
        <v>5.812405446293495</v>
      </c>
      <c r="S39" s="162">
        <f t="shared" si="13"/>
        <v>5.67624810892587</v>
      </c>
      <c r="T39" s="162">
        <f t="shared" si="13"/>
        <v>5.574018126888217</v>
      </c>
      <c r="U39" s="162">
        <f>U53/U11*100</f>
        <v>5.45045045045045</v>
      </c>
      <c r="V39" s="162">
        <f t="shared" si="13"/>
        <v>5.3866411299976065</v>
      </c>
      <c r="W39" s="162">
        <f t="shared" si="13"/>
        <v>5.319784817692767</v>
      </c>
      <c r="X39" s="162">
        <f t="shared" si="13"/>
        <v>5.0508233532934135</v>
      </c>
      <c r="Y39" s="162">
        <v>3.44</v>
      </c>
      <c r="Z39" s="268">
        <v>2.01</v>
      </c>
    </row>
    <row r="40" spans="1:27" ht="27" customHeight="1">
      <c r="A40" s="15" t="s">
        <v>13</v>
      </c>
      <c r="B40" s="64" t="s">
        <v>46</v>
      </c>
      <c r="C40" s="40">
        <v>15</v>
      </c>
      <c r="D40" s="114">
        <v>0</v>
      </c>
      <c r="E40" s="114">
        <v>0</v>
      </c>
      <c r="F40" s="114">
        <v>0</v>
      </c>
      <c r="G40" s="116">
        <f>G62</f>
        <v>3.9907165435691043</v>
      </c>
      <c r="H40" s="215">
        <f>H62</f>
        <v>5.010148964470006</v>
      </c>
      <c r="I40" s="215">
        <f>I62</f>
        <v>6.657354087586578</v>
      </c>
      <c r="J40" s="215">
        <f>J62</f>
        <v>8.44711068385045</v>
      </c>
      <c r="K40" s="288">
        <v>8.41</v>
      </c>
      <c r="L40" s="215">
        <v>7.47</v>
      </c>
      <c r="M40" s="215">
        <v>6.17</v>
      </c>
      <c r="N40" s="215">
        <v>7.8</v>
      </c>
      <c r="O40" s="215">
        <v>9.06</v>
      </c>
      <c r="P40" s="215">
        <v>9.73</v>
      </c>
      <c r="Q40" s="215">
        <v>10.07</v>
      </c>
      <c r="R40" s="215">
        <v>10.43</v>
      </c>
      <c r="S40" s="215">
        <f>S62</f>
        <v>10.633019494204214</v>
      </c>
      <c r="T40" s="215">
        <v>10.13</v>
      </c>
      <c r="U40" s="215">
        <v>9.63</v>
      </c>
      <c r="V40" s="215">
        <v>9.51</v>
      </c>
      <c r="W40" s="215">
        <f>W62</f>
        <v>9.72297317008355</v>
      </c>
      <c r="X40" s="215">
        <f>X62</f>
        <v>9.899531854334153</v>
      </c>
      <c r="Y40" s="215">
        <f>Y62</f>
        <v>9.920624803570814</v>
      </c>
      <c r="Z40" s="250">
        <v>9.92</v>
      </c>
      <c r="AA40" s="204"/>
    </row>
    <row r="41" spans="1:26" ht="28.5" customHeight="1">
      <c r="A41" s="16">
        <v>16</v>
      </c>
      <c r="B41" s="65" t="s">
        <v>47</v>
      </c>
      <c r="C41" s="41" t="s">
        <v>48</v>
      </c>
      <c r="D41" s="154" t="s">
        <v>48</v>
      </c>
      <c r="E41" s="154" t="s">
        <v>48</v>
      </c>
      <c r="F41" s="154" t="s">
        <v>48</v>
      </c>
      <c r="G41" s="155" t="s">
        <v>49</v>
      </c>
      <c r="H41" s="156" t="s">
        <v>49</v>
      </c>
      <c r="I41" s="156" t="s">
        <v>49</v>
      </c>
      <c r="J41" s="156" t="s">
        <v>49</v>
      </c>
      <c r="K41" s="198" t="s">
        <v>49</v>
      </c>
      <c r="L41" s="154" t="s">
        <v>49</v>
      </c>
      <c r="M41" s="154" t="s">
        <v>49</v>
      </c>
      <c r="N41" s="154" t="s">
        <v>49</v>
      </c>
      <c r="O41" s="154" t="s">
        <v>49</v>
      </c>
      <c r="P41" s="154" t="s">
        <v>49</v>
      </c>
      <c r="Q41" s="154" t="s">
        <v>49</v>
      </c>
      <c r="R41" s="154" t="s">
        <v>49</v>
      </c>
      <c r="S41" s="154" t="s">
        <v>49</v>
      </c>
      <c r="T41" s="155" t="s">
        <v>49</v>
      </c>
      <c r="U41" s="156" t="s">
        <v>49</v>
      </c>
      <c r="V41" s="155" t="s">
        <v>49</v>
      </c>
      <c r="W41" s="155" t="s">
        <v>49</v>
      </c>
      <c r="X41" s="155" t="s">
        <v>49</v>
      </c>
      <c r="Y41" s="155" t="s">
        <v>49</v>
      </c>
      <c r="Z41" s="258" t="s">
        <v>49</v>
      </c>
    </row>
    <row r="42" spans="1:26" ht="40.5" customHeight="1">
      <c r="A42" s="15">
        <v>17</v>
      </c>
      <c r="B42" s="66" t="s">
        <v>50</v>
      </c>
      <c r="C42" s="42">
        <f>C53*100/C11</f>
        <v>9.869939650525176</v>
      </c>
      <c r="D42" s="157">
        <f>D53*100/D11</f>
        <v>10.079403621732478</v>
      </c>
      <c r="E42" s="157">
        <f>E53*100/E11</f>
        <v>12.843349186133343</v>
      </c>
      <c r="F42" s="157">
        <f>(F53-F37)*100/F11</f>
        <v>15.098865143286023</v>
      </c>
      <c r="G42" s="159">
        <v>0</v>
      </c>
      <c r="H42" s="160">
        <v>0</v>
      </c>
      <c r="I42" s="160">
        <v>0</v>
      </c>
      <c r="J42" s="270">
        <v>0</v>
      </c>
      <c r="K42" s="289">
        <v>0</v>
      </c>
      <c r="L42" s="158">
        <v>0</v>
      </c>
      <c r="M42" s="158">
        <v>0</v>
      </c>
      <c r="N42" s="158">
        <v>0</v>
      </c>
      <c r="O42" s="158">
        <v>0</v>
      </c>
      <c r="P42" s="158">
        <v>0</v>
      </c>
      <c r="Q42" s="158">
        <v>0</v>
      </c>
      <c r="R42" s="158">
        <v>0</v>
      </c>
      <c r="S42" s="158">
        <v>0</v>
      </c>
      <c r="T42" s="159">
        <v>0</v>
      </c>
      <c r="U42" s="160">
        <v>0</v>
      </c>
      <c r="V42" s="159">
        <v>0</v>
      </c>
      <c r="W42" s="159">
        <v>0</v>
      </c>
      <c r="X42" s="159">
        <v>0</v>
      </c>
      <c r="Y42" s="159">
        <v>0</v>
      </c>
      <c r="Z42" s="259">
        <v>0</v>
      </c>
    </row>
    <row r="43" spans="1:26" ht="35.25" customHeight="1">
      <c r="A43" s="16">
        <v>18</v>
      </c>
      <c r="B43" s="67" t="s">
        <v>51</v>
      </c>
      <c r="C43" s="43">
        <f>C54*100/C11</f>
        <v>49.080738319301894</v>
      </c>
      <c r="D43" s="146">
        <f>D54*100/D11</f>
        <v>57.3856352569005</v>
      </c>
      <c r="E43" s="146">
        <f>E54*100/E11</f>
        <v>56.17093624975988</v>
      </c>
      <c r="F43" s="146">
        <f>(F54-F36)*100/F11</f>
        <v>52.02835016318611</v>
      </c>
      <c r="G43" s="161">
        <f>(G54)*100/G11</f>
        <v>65.63476230382217</v>
      </c>
      <c r="H43" s="203">
        <f>H54*100/H11</f>
        <v>62.79428004261195</v>
      </c>
      <c r="I43" s="162">
        <f>I54*100/I11</f>
        <v>49.620385836254925</v>
      </c>
      <c r="J43" s="162">
        <f>J54*100/J11</f>
        <v>48.12830189270532</v>
      </c>
      <c r="K43" s="199">
        <f>K54*100/K11</f>
        <v>51.104857494595116</v>
      </c>
      <c r="L43" s="146">
        <f aca="true" t="shared" si="14" ref="L43:Q43">L54*100/L11</f>
        <v>53.40888977246943</v>
      </c>
      <c r="M43" s="146">
        <f t="shared" si="14"/>
        <v>54.9217075738024</v>
      </c>
      <c r="N43" s="146">
        <f t="shared" si="14"/>
        <v>52.8942276704186</v>
      </c>
      <c r="O43" s="146">
        <f t="shared" si="14"/>
        <v>49.15609994415431</v>
      </c>
      <c r="P43" s="146">
        <f t="shared" si="14"/>
        <v>44.44075487037841</v>
      </c>
      <c r="Q43" s="146">
        <f t="shared" si="14"/>
        <v>39.85813375804496</v>
      </c>
      <c r="R43" s="146">
        <f aca="true" t="shared" si="15" ref="R43:Z43">R54*100/R11</f>
        <v>35.0550741301059</v>
      </c>
      <c r="S43" s="146">
        <f t="shared" si="15"/>
        <v>30.213924357034795</v>
      </c>
      <c r="T43" s="161">
        <f t="shared" si="15"/>
        <v>25.334447129909364</v>
      </c>
      <c r="U43" s="162">
        <f t="shared" si="15"/>
        <v>20.377483483483484</v>
      </c>
      <c r="V43" s="162">
        <f>V54*100/V11</f>
        <v>15.518619822839359</v>
      </c>
      <c r="W43" s="162">
        <f t="shared" si="15"/>
        <v>10.71638374178123</v>
      </c>
      <c r="X43" s="162">
        <f t="shared" si="15"/>
        <v>6.193793413173653</v>
      </c>
      <c r="Y43" s="162">
        <f t="shared" si="15"/>
        <v>3.1997814371257487</v>
      </c>
      <c r="Z43" s="257">
        <f t="shared" si="15"/>
        <v>0</v>
      </c>
    </row>
    <row r="44" spans="1:26" ht="24" customHeight="1">
      <c r="A44" s="15">
        <v>19</v>
      </c>
      <c r="B44" s="68" t="s">
        <v>52</v>
      </c>
      <c r="C44" s="44">
        <f>SUM(C28,C15)</f>
        <v>16759329.33</v>
      </c>
      <c r="D44" s="163">
        <f>SUM(D28,D15)</f>
        <v>18969961.9</v>
      </c>
      <c r="E44" s="163">
        <f>SUM(E28,E15)</f>
        <v>21574424.450000003</v>
      </c>
      <c r="F44" s="163">
        <f aca="true" t="shared" si="16" ref="F44:V44">SUM(F28,F15)</f>
        <v>21167604.189999998</v>
      </c>
      <c r="G44" s="164">
        <f t="shared" si="16"/>
        <v>22300920.64</v>
      </c>
      <c r="H44" s="165">
        <f t="shared" si="16"/>
        <v>22567368.63</v>
      </c>
      <c r="I44" s="165">
        <f t="shared" si="16"/>
        <v>27965987.17</v>
      </c>
      <c r="J44" s="165">
        <f t="shared" si="16"/>
        <v>30259018.46</v>
      </c>
      <c r="K44" s="200">
        <f t="shared" si="16"/>
        <v>30455105</v>
      </c>
      <c r="L44" s="224">
        <f t="shared" si="16"/>
        <v>30086000.32</v>
      </c>
      <c r="M44" s="163">
        <f t="shared" si="16"/>
        <v>29748000</v>
      </c>
      <c r="N44" s="163">
        <f t="shared" si="16"/>
        <v>29727000</v>
      </c>
      <c r="O44" s="163">
        <f>SUM(O28,O15)</f>
        <v>29945000</v>
      </c>
      <c r="P44" s="163">
        <f t="shared" si="16"/>
        <v>29600000</v>
      </c>
      <c r="Q44" s="163">
        <f t="shared" si="16"/>
        <v>29481000</v>
      </c>
      <c r="R44" s="163">
        <f>SUM(R28,R15)</f>
        <v>29671000</v>
      </c>
      <c r="S44" s="163">
        <f>SUM(S28,S15)</f>
        <v>29976000</v>
      </c>
      <c r="T44" s="164">
        <f>SUM(T28,T15)</f>
        <v>29995000</v>
      </c>
      <c r="U44" s="165">
        <f t="shared" si="16"/>
        <v>30015000</v>
      </c>
      <c r="V44" s="164">
        <f t="shared" si="16"/>
        <v>30100000</v>
      </c>
      <c r="W44" s="164">
        <f>SUM(W28,W15)</f>
        <v>30144000</v>
      </c>
      <c r="X44" s="164">
        <f>SUM(X28,X15)</f>
        <v>30084000</v>
      </c>
      <c r="Y44" s="164">
        <f>SUM(Y28,Y15)</f>
        <v>30084000</v>
      </c>
      <c r="Z44" s="260">
        <f>SUM(Z28,Z15)</f>
        <v>30059281</v>
      </c>
    </row>
    <row r="45" spans="1:26" ht="23.25" customHeight="1">
      <c r="A45" s="14">
        <v>20</v>
      </c>
      <c r="B45" s="69" t="s">
        <v>53</v>
      </c>
      <c r="C45" s="45">
        <f>SUM(C44,C31)</f>
        <v>18435743.84</v>
      </c>
      <c r="D45" s="166">
        <f>SUM(D44,D31)</f>
        <v>22026666.169999998</v>
      </c>
      <c r="E45" s="166">
        <f>SUM(E44,E31)</f>
        <v>25929665.980000004</v>
      </c>
      <c r="F45" s="166">
        <f aca="true" t="shared" si="17" ref="F45:V45">SUM(F44,F31)</f>
        <v>27180408.019999996</v>
      </c>
      <c r="G45" s="167">
        <f t="shared" si="17"/>
        <v>25033412.130000003</v>
      </c>
      <c r="H45" s="168">
        <f t="shared" si="17"/>
        <v>27706255.41</v>
      </c>
      <c r="I45" s="168">
        <f t="shared" si="17"/>
        <v>29597178.89</v>
      </c>
      <c r="J45" s="168">
        <f t="shared" si="17"/>
        <v>35021861.75</v>
      </c>
      <c r="K45" s="201">
        <f t="shared" si="17"/>
        <v>38691957</v>
      </c>
      <c r="L45" s="225">
        <f t="shared" si="17"/>
        <v>36054700.32</v>
      </c>
      <c r="M45" s="166">
        <f t="shared" si="17"/>
        <v>33757650</v>
      </c>
      <c r="N45" s="166">
        <f t="shared" si="17"/>
        <v>32531600</v>
      </c>
      <c r="O45" s="166">
        <f>SUM(O44,O31)</f>
        <v>31690582</v>
      </c>
      <c r="P45" s="166">
        <f t="shared" si="17"/>
        <v>31640584</v>
      </c>
      <c r="Q45" s="166">
        <f t="shared" si="17"/>
        <v>31521584</v>
      </c>
      <c r="R45" s="166">
        <f>SUM(R44,R31)</f>
        <v>31450000</v>
      </c>
      <c r="S45" s="166">
        <f>SUM(S44,S31)</f>
        <v>31450000</v>
      </c>
      <c r="T45" s="167">
        <f>SUM(T44,T31)</f>
        <v>31500000</v>
      </c>
      <c r="U45" s="168">
        <f t="shared" si="17"/>
        <v>31700000</v>
      </c>
      <c r="V45" s="167">
        <f t="shared" si="17"/>
        <v>31816000</v>
      </c>
      <c r="W45" s="167">
        <f>SUM(W44,W31)</f>
        <v>31860000</v>
      </c>
      <c r="X45" s="167">
        <f>SUM(X44,X31)</f>
        <v>31883025</v>
      </c>
      <c r="Y45" s="167">
        <f>SUM(Y44,Y31)</f>
        <v>32400000</v>
      </c>
      <c r="Z45" s="261">
        <f>SUM(Z44,Z31)</f>
        <v>32581273</v>
      </c>
    </row>
    <row r="46" spans="1:26" ht="23.25" customHeight="1">
      <c r="A46" s="17">
        <v>21</v>
      </c>
      <c r="B46" s="70" t="s">
        <v>54</v>
      </c>
      <c r="C46" s="44">
        <f>C11-C45</f>
        <v>-526477.8000000007</v>
      </c>
      <c r="D46" s="163">
        <f>D11-D45</f>
        <v>-1993815.460000001</v>
      </c>
      <c r="E46" s="163">
        <f>E11-E45</f>
        <v>-2202116.290000003</v>
      </c>
      <c r="F46" s="163">
        <f aca="true" t="shared" si="18" ref="F46:V46">F11-F45</f>
        <v>-716333.1899999939</v>
      </c>
      <c r="G46" s="164">
        <f t="shared" si="18"/>
        <v>-1462202.2300000004</v>
      </c>
      <c r="H46" s="165">
        <f t="shared" si="18"/>
        <v>-1313028.7200000025</v>
      </c>
      <c r="I46" s="165">
        <f t="shared" si="18"/>
        <v>2041669.5700000003</v>
      </c>
      <c r="J46" s="165">
        <f t="shared" si="18"/>
        <v>-1516448</v>
      </c>
      <c r="K46" s="200">
        <f t="shared" si="18"/>
        <v>-2414140</v>
      </c>
      <c r="L46" s="224">
        <f t="shared" si="18"/>
        <v>-467175.3200000003</v>
      </c>
      <c r="M46" s="163">
        <f t="shared" si="18"/>
        <v>301200</v>
      </c>
      <c r="N46" s="163">
        <f t="shared" si="18"/>
        <v>980000</v>
      </c>
      <c r="O46" s="163">
        <f>O11-O45</f>
        <v>1440000</v>
      </c>
      <c r="P46" s="163">
        <f t="shared" si="18"/>
        <v>1540000</v>
      </c>
      <c r="Q46" s="163">
        <f>Q11-Q45</f>
        <v>1560000</v>
      </c>
      <c r="R46" s="163">
        <f>R11-R45</f>
        <v>1600000</v>
      </c>
      <c r="S46" s="163">
        <f>S11-S45</f>
        <v>1600000</v>
      </c>
      <c r="T46" s="164">
        <f>T11-T45</f>
        <v>1600000</v>
      </c>
      <c r="U46" s="165">
        <f t="shared" si="18"/>
        <v>1600000</v>
      </c>
      <c r="V46" s="164">
        <f t="shared" si="18"/>
        <v>1600000</v>
      </c>
      <c r="W46" s="164">
        <f>W11-W45</f>
        <v>1600000</v>
      </c>
      <c r="X46" s="164">
        <f>X11-X45</f>
        <v>1516975</v>
      </c>
      <c r="Y46" s="164">
        <f>Y11-Y45</f>
        <v>1000000</v>
      </c>
      <c r="Z46" s="260">
        <f>Z11-Z45</f>
        <v>1068727</v>
      </c>
    </row>
    <row r="47" spans="1:26" ht="24" customHeight="1">
      <c r="A47" s="17">
        <v>22</v>
      </c>
      <c r="B47" s="70" t="s">
        <v>55</v>
      </c>
      <c r="C47" s="44">
        <f aca="true" t="shared" si="19" ref="C47:H47">SUM(C33,C23)</f>
        <v>2187000</v>
      </c>
      <c r="D47" s="163">
        <f t="shared" si="19"/>
        <v>3441285.2</v>
      </c>
      <c r="E47" s="163">
        <f t="shared" si="19"/>
        <v>4737527.79</v>
      </c>
      <c r="F47" s="163">
        <f t="shared" si="19"/>
        <v>5313765.35</v>
      </c>
      <c r="G47" s="164">
        <f t="shared" si="19"/>
        <v>1771337.92</v>
      </c>
      <c r="H47" s="165">
        <f t="shared" si="19"/>
        <v>3223285.78</v>
      </c>
      <c r="I47" s="165">
        <f aca="true" t="shared" si="20" ref="I47:Q47">SUM(I33,I23)</f>
        <v>0</v>
      </c>
      <c r="J47" s="165">
        <f t="shared" si="20"/>
        <v>2367546</v>
      </c>
      <c r="K47" s="200">
        <f t="shared" si="20"/>
        <v>4125108</v>
      </c>
      <c r="L47" s="224">
        <f t="shared" si="20"/>
        <v>1761933</v>
      </c>
      <c r="M47" s="163">
        <f t="shared" si="20"/>
        <v>1134786</v>
      </c>
      <c r="N47" s="163">
        <f t="shared" si="20"/>
        <v>0</v>
      </c>
      <c r="O47" s="163">
        <f t="shared" si="20"/>
        <v>0</v>
      </c>
      <c r="P47" s="163">
        <f t="shared" si="20"/>
        <v>0</v>
      </c>
      <c r="Q47" s="163">
        <f t="shared" si="20"/>
        <v>0</v>
      </c>
      <c r="R47" s="163">
        <f aca="true" t="shared" si="21" ref="R47:Z47">SUM(R33,R23)</f>
        <v>0</v>
      </c>
      <c r="S47" s="163">
        <f t="shared" si="21"/>
        <v>0</v>
      </c>
      <c r="T47" s="164">
        <f t="shared" si="21"/>
        <v>0</v>
      </c>
      <c r="U47" s="165">
        <f t="shared" si="21"/>
        <v>0</v>
      </c>
      <c r="V47" s="164">
        <f t="shared" si="21"/>
        <v>0</v>
      </c>
      <c r="W47" s="164">
        <f>SUM(W33,W23)</f>
        <v>0</v>
      </c>
      <c r="X47" s="164">
        <f>SUM(X33,X23)</f>
        <v>0</v>
      </c>
      <c r="Y47" s="164">
        <f>SUM(Y33,Y23)</f>
        <v>0</v>
      </c>
      <c r="Z47" s="260">
        <f t="shared" si="21"/>
        <v>0</v>
      </c>
    </row>
    <row r="48" spans="1:26" ht="24.75" customHeight="1" thickBot="1">
      <c r="A48" s="18">
        <v>23</v>
      </c>
      <c r="B48" s="71" t="s">
        <v>56</v>
      </c>
      <c r="C48" s="46">
        <f>SUM(C27)</f>
        <v>1364000</v>
      </c>
      <c r="D48" s="169">
        <f>SUM(D27)</f>
        <v>1516000</v>
      </c>
      <c r="E48" s="169">
        <f>SUM(E27)</f>
        <v>2381169.64</v>
      </c>
      <c r="F48" s="169">
        <f aca="true" t="shared" si="22" ref="F48:V48">SUM(F27)</f>
        <v>4502073.47</v>
      </c>
      <c r="G48" s="170">
        <f t="shared" si="22"/>
        <v>215000</v>
      </c>
      <c r="H48" s="171">
        <f t="shared" si="22"/>
        <v>1940808.85</v>
      </c>
      <c r="I48" s="171">
        <f t="shared" si="22"/>
        <v>874118</v>
      </c>
      <c r="J48" s="171">
        <f>SUM(K27)</f>
        <v>1710968</v>
      </c>
      <c r="K48" s="202">
        <f>SUM(L27)</f>
        <v>1294757.68</v>
      </c>
      <c r="L48" s="226">
        <f t="shared" si="22"/>
        <v>1294757.68</v>
      </c>
      <c r="M48" s="169">
        <f t="shared" si="22"/>
        <v>1435986</v>
      </c>
      <c r="N48" s="169">
        <f t="shared" si="22"/>
        <v>980000</v>
      </c>
      <c r="O48" s="169">
        <f t="shared" si="22"/>
        <v>1440000</v>
      </c>
      <c r="P48" s="169">
        <f t="shared" si="22"/>
        <v>1540000</v>
      </c>
      <c r="Q48" s="169">
        <f t="shared" si="22"/>
        <v>1560000</v>
      </c>
      <c r="R48" s="169">
        <f>SUM(R27)</f>
        <v>1600000</v>
      </c>
      <c r="S48" s="169">
        <f>SUM(S27)</f>
        <v>1600000</v>
      </c>
      <c r="T48" s="170">
        <f>SUM(T27)</f>
        <v>1600000</v>
      </c>
      <c r="U48" s="171">
        <f t="shared" si="22"/>
        <v>1600000</v>
      </c>
      <c r="V48" s="170">
        <f t="shared" si="22"/>
        <v>1600000</v>
      </c>
      <c r="W48" s="170">
        <f>SUM(W27)</f>
        <v>1600000</v>
      </c>
      <c r="X48" s="170">
        <f>SUM(X27)</f>
        <v>1516975</v>
      </c>
      <c r="Y48" s="170">
        <f>SUM(Y27)</f>
        <v>1000000</v>
      </c>
      <c r="Z48" s="262">
        <f>SUM(Z27)</f>
        <v>1068727</v>
      </c>
    </row>
    <row r="49" spans="1:28" ht="14.25">
      <c r="A49" s="223"/>
      <c r="B49" s="223"/>
      <c r="C49" s="223"/>
      <c r="D49" s="245">
        <f aca="true" t="shared" si="23" ref="D49:O49">D47-D48</f>
        <v>1925285.2000000002</v>
      </c>
      <c r="E49" s="245">
        <f t="shared" si="23"/>
        <v>2356358.15</v>
      </c>
      <c r="F49" s="245">
        <f t="shared" si="23"/>
        <v>811691.8799999999</v>
      </c>
      <c r="G49" s="245">
        <f t="shared" si="23"/>
        <v>1556337.92</v>
      </c>
      <c r="H49" s="227">
        <f t="shared" si="23"/>
        <v>1282476.9299999997</v>
      </c>
      <c r="I49" s="227">
        <f>I47-I48</f>
        <v>-874118</v>
      </c>
      <c r="J49" s="245">
        <f>J47-J48</f>
        <v>656578</v>
      </c>
      <c r="K49" s="245">
        <f t="shared" si="23"/>
        <v>2830350.3200000003</v>
      </c>
      <c r="L49" s="245">
        <f t="shared" si="23"/>
        <v>467175.32000000007</v>
      </c>
      <c r="M49" s="245">
        <f t="shared" si="23"/>
        <v>-301200</v>
      </c>
      <c r="N49" s="245">
        <f t="shared" si="23"/>
        <v>-980000</v>
      </c>
      <c r="O49" s="245">
        <f t="shared" si="23"/>
        <v>-1440000</v>
      </c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"/>
      <c r="AB49" s="2"/>
    </row>
    <row r="50" spans="1:28" ht="14.25">
      <c r="A50" s="223"/>
      <c r="B50" s="223"/>
      <c r="C50" s="246"/>
      <c r="D50" s="247"/>
      <c r="E50" s="247"/>
      <c r="F50" s="247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"/>
      <c r="AB50" s="2"/>
    </row>
    <row r="51" spans="1:28" ht="14.25">
      <c r="A51" s="223"/>
      <c r="B51" s="230" t="s">
        <v>57</v>
      </c>
      <c r="C51" s="245">
        <f aca="true" t="shared" si="24" ref="C51:H51">SUM(C15,C28,C32)</f>
        <v>18435743.84</v>
      </c>
      <c r="D51" s="227">
        <f t="shared" si="24"/>
        <v>22026666.169999998</v>
      </c>
      <c r="E51" s="227">
        <f t="shared" si="24"/>
        <v>25929665.980000004</v>
      </c>
      <c r="F51" s="227">
        <f t="shared" si="24"/>
        <v>21466104.189999998</v>
      </c>
      <c r="G51" s="227">
        <f t="shared" si="24"/>
        <v>25044720.64</v>
      </c>
      <c r="H51" s="227">
        <f t="shared" si="24"/>
        <v>27706255.41</v>
      </c>
      <c r="I51" s="227">
        <f aca="true" t="shared" si="25" ref="I51:V51">SUM(I15,I28,I32)</f>
        <v>29336344.17</v>
      </c>
      <c r="J51" s="227">
        <f t="shared" si="25"/>
        <v>34403829.46</v>
      </c>
      <c r="K51" s="227">
        <f t="shared" si="25"/>
        <v>35393205</v>
      </c>
      <c r="L51" s="227">
        <f t="shared" si="25"/>
        <v>36054700.32</v>
      </c>
      <c r="M51" s="227">
        <f t="shared" si="25"/>
        <v>33217950</v>
      </c>
      <c r="N51" s="227">
        <f t="shared" si="25"/>
        <v>32328600</v>
      </c>
      <c r="O51" s="227">
        <f t="shared" si="25"/>
        <v>31689582</v>
      </c>
      <c r="P51" s="227">
        <f t="shared" si="25"/>
        <v>31243584</v>
      </c>
      <c r="Q51" s="227">
        <f t="shared" si="25"/>
        <v>31124584</v>
      </c>
      <c r="R51" s="227">
        <f t="shared" si="25"/>
        <v>30147250</v>
      </c>
      <c r="S51" s="227">
        <f t="shared" si="25"/>
        <v>29976000</v>
      </c>
      <c r="T51" s="227">
        <f t="shared" si="25"/>
        <v>29995000</v>
      </c>
      <c r="U51" s="227">
        <f t="shared" si="25"/>
        <v>30015000</v>
      </c>
      <c r="V51" s="227">
        <f t="shared" si="25"/>
        <v>30100000</v>
      </c>
      <c r="W51" s="227">
        <f>SUM(W15,W28,W32)</f>
        <v>30144000</v>
      </c>
      <c r="X51" s="227">
        <f>SUM(X15,X28,X32)</f>
        <v>30084000</v>
      </c>
      <c r="Y51" s="227">
        <f>SUM(Y15,Y28,Y32)</f>
        <v>30084000</v>
      </c>
      <c r="Z51" s="227">
        <f>SUM(Z15,Z28,Z32)</f>
        <v>30059281</v>
      </c>
      <c r="AA51" s="2"/>
      <c r="AB51" s="2"/>
    </row>
    <row r="52" spans="1:28" ht="14.25">
      <c r="A52" s="223"/>
      <c r="B52" s="230" t="s">
        <v>58</v>
      </c>
      <c r="C52" s="227">
        <f aca="true" t="shared" si="26" ref="C52:H52">C11</f>
        <v>17909266.04</v>
      </c>
      <c r="D52" s="227">
        <f t="shared" si="26"/>
        <v>20032850.709999997</v>
      </c>
      <c r="E52" s="227">
        <f t="shared" si="26"/>
        <v>23727549.69</v>
      </c>
      <c r="F52" s="227">
        <f t="shared" si="26"/>
        <v>26464074.830000002</v>
      </c>
      <c r="G52" s="227">
        <f t="shared" si="26"/>
        <v>23571209.900000002</v>
      </c>
      <c r="H52" s="227">
        <f t="shared" si="26"/>
        <v>26393226.689999998</v>
      </c>
      <c r="I52" s="227">
        <f aca="true" t="shared" si="27" ref="I52:V52">I11</f>
        <v>31638848.46</v>
      </c>
      <c r="J52" s="227">
        <f t="shared" si="27"/>
        <v>33505413.75</v>
      </c>
      <c r="K52" s="227">
        <f t="shared" si="27"/>
        <v>36277817</v>
      </c>
      <c r="L52" s="227">
        <f t="shared" si="27"/>
        <v>35587525</v>
      </c>
      <c r="M52" s="227">
        <f t="shared" si="27"/>
        <v>34058850</v>
      </c>
      <c r="N52" s="227">
        <f t="shared" si="27"/>
        <v>33511600</v>
      </c>
      <c r="O52" s="227">
        <f t="shared" si="27"/>
        <v>33130582</v>
      </c>
      <c r="P52" s="227">
        <f t="shared" si="27"/>
        <v>33180584</v>
      </c>
      <c r="Q52" s="227">
        <f t="shared" si="27"/>
        <v>33081584</v>
      </c>
      <c r="R52" s="227">
        <f t="shared" si="27"/>
        <v>33050000</v>
      </c>
      <c r="S52" s="227">
        <f t="shared" si="27"/>
        <v>33050000</v>
      </c>
      <c r="T52" s="227">
        <f t="shared" si="27"/>
        <v>33100000</v>
      </c>
      <c r="U52" s="227">
        <f t="shared" si="27"/>
        <v>33300000</v>
      </c>
      <c r="V52" s="227">
        <f t="shared" si="27"/>
        <v>33416000</v>
      </c>
      <c r="W52" s="227">
        <f>W11</f>
        <v>33460000</v>
      </c>
      <c r="X52" s="227">
        <f>X11</f>
        <v>33400000</v>
      </c>
      <c r="Y52" s="227">
        <f>Y11</f>
        <v>33400000</v>
      </c>
      <c r="Z52" s="227">
        <f>Z11</f>
        <v>33650000</v>
      </c>
      <c r="AA52" s="2"/>
      <c r="AB52" s="2"/>
    </row>
    <row r="53" spans="1:28" ht="14.25">
      <c r="A53" s="223"/>
      <c r="B53" s="230" t="s">
        <v>59</v>
      </c>
      <c r="C53" s="228">
        <f aca="true" t="shared" si="28" ref="C53:J53">C26</f>
        <v>1767633.75</v>
      </c>
      <c r="D53" s="228">
        <f t="shared" si="28"/>
        <v>2019191.88</v>
      </c>
      <c r="E53" s="228">
        <f t="shared" si="28"/>
        <v>3047412.06</v>
      </c>
      <c r="F53" s="228">
        <f t="shared" si="28"/>
        <v>5175598.4399999995</v>
      </c>
      <c r="G53" s="228">
        <f t="shared" si="28"/>
        <v>876280.89</v>
      </c>
      <c r="H53" s="228">
        <f t="shared" si="28"/>
        <v>2564376.0100000002</v>
      </c>
      <c r="I53" s="228">
        <f t="shared" si="28"/>
        <v>1360976.44</v>
      </c>
      <c r="J53" s="228">
        <f t="shared" si="28"/>
        <v>1381098</v>
      </c>
      <c r="K53" s="228">
        <f aca="true" t="shared" si="29" ref="K53:V53">K26</f>
        <v>2300968</v>
      </c>
      <c r="L53" s="228">
        <f t="shared" si="29"/>
        <v>1964757.68</v>
      </c>
      <c r="M53" s="228">
        <f t="shared" si="29"/>
        <v>1993986</v>
      </c>
      <c r="N53" s="228">
        <f t="shared" si="29"/>
        <v>1507000</v>
      </c>
      <c r="O53" s="228">
        <f t="shared" si="29"/>
        <v>1935000</v>
      </c>
      <c r="P53" s="228">
        <f t="shared" si="29"/>
        <v>1990000</v>
      </c>
      <c r="Q53" s="228">
        <f t="shared" si="29"/>
        <v>1941000</v>
      </c>
      <c r="R53" s="228">
        <f t="shared" si="29"/>
        <v>1921000</v>
      </c>
      <c r="S53" s="228">
        <f t="shared" si="29"/>
        <v>1876000</v>
      </c>
      <c r="T53" s="228">
        <f t="shared" si="29"/>
        <v>1845000</v>
      </c>
      <c r="U53" s="228">
        <f t="shared" si="29"/>
        <v>1815000</v>
      </c>
      <c r="V53" s="228">
        <f t="shared" si="29"/>
        <v>1800000</v>
      </c>
      <c r="W53" s="228">
        <f>W26</f>
        <v>1780000</v>
      </c>
      <c r="X53" s="228">
        <f>X26</f>
        <v>1686975</v>
      </c>
      <c r="Y53" s="228">
        <f>Y26</f>
        <v>1150000</v>
      </c>
      <c r="Z53" s="228">
        <f>Z26</f>
        <v>1208727</v>
      </c>
      <c r="AA53" s="2"/>
      <c r="AB53" s="2"/>
    </row>
    <row r="54" spans="1:28" ht="14.25">
      <c r="A54" s="223"/>
      <c r="B54" s="230" t="s">
        <v>60</v>
      </c>
      <c r="C54" s="228">
        <f>C35-C36+C37</f>
        <v>8790000</v>
      </c>
      <c r="D54" s="228">
        <v>11495978.64</v>
      </c>
      <c r="E54" s="228">
        <f>E35</f>
        <v>13327986.81</v>
      </c>
      <c r="F54" s="228">
        <f>F35</f>
        <v>13991288.18</v>
      </c>
      <c r="G54" s="228">
        <f>G35-G36</f>
        <v>15470907.59</v>
      </c>
      <c r="H54" s="228">
        <f>H35</f>
        <v>16573436.68</v>
      </c>
      <c r="I54" s="228">
        <f>I35</f>
        <v>15699318.68</v>
      </c>
      <c r="J54" s="228">
        <f>J35</f>
        <v>16125586.68</v>
      </c>
      <c r="K54" s="228">
        <f>K35</f>
        <v>18539726.68</v>
      </c>
      <c r="L54" s="228">
        <f>L35</f>
        <v>19006902</v>
      </c>
      <c r="M54" s="228">
        <f aca="true" t="shared" si="30" ref="M54:V54">M35-L36-M36</f>
        <v>18705702</v>
      </c>
      <c r="N54" s="228">
        <f t="shared" si="30"/>
        <v>17725702</v>
      </c>
      <c r="O54" s="228">
        <f>O35-N36-O36</f>
        <v>16285702</v>
      </c>
      <c r="P54" s="228">
        <f t="shared" si="30"/>
        <v>14745702</v>
      </c>
      <c r="Q54" s="228">
        <f t="shared" si="30"/>
        <v>13185702</v>
      </c>
      <c r="R54" s="228">
        <f t="shared" si="30"/>
        <v>11585702</v>
      </c>
      <c r="S54" s="228">
        <f t="shared" si="30"/>
        <v>9985702</v>
      </c>
      <c r="T54" s="228">
        <f t="shared" si="30"/>
        <v>8385702</v>
      </c>
      <c r="U54" s="228">
        <f t="shared" si="30"/>
        <v>6785702</v>
      </c>
      <c r="V54" s="228">
        <f t="shared" si="30"/>
        <v>5185702</v>
      </c>
      <c r="W54" s="228">
        <f>W35-V36-W36</f>
        <v>3585702</v>
      </c>
      <c r="X54" s="228">
        <f>X35-W36-X36</f>
        <v>2068727</v>
      </c>
      <c r="Y54" s="228">
        <f>Y35-X36-Y36</f>
        <v>1068727</v>
      </c>
      <c r="Z54" s="228">
        <f>Z35-V36-Z36</f>
        <v>0</v>
      </c>
      <c r="AA54" s="2"/>
      <c r="AB54" s="2"/>
    </row>
    <row r="55" spans="1:28" ht="14.25">
      <c r="A55" s="223"/>
      <c r="B55" s="230" t="s">
        <v>61</v>
      </c>
      <c r="C55" s="229">
        <f aca="true" t="shared" si="31" ref="C55:H55">C53/C52*100</f>
        <v>9.869939650525177</v>
      </c>
      <c r="D55" s="229">
        <f t="shared" si="31"/>
        <v>10.079403621732478</v>
      </c>
      <c r="E55" s="229">
        <f t="shared" si="31"/>
        <v>12.843349186133343</v>
      </c>
      <c r="F55" s="229">
        <f t="shared" si="31"/>
        <v>19.557073025401507</v>
      </c>
      <c r="G55" s="229">
        <f t="shared" si="31"/>
        <v>3.717589778876815</v>
      </c>
      <c r="H55" s="229">
        <f t="shared" si="31"/>
        <v>9.716038285578794</v>
      </c>
      <c r="I55" s="229">
        <f aca="true" t="shared" si="32" ref="I55:V55">I53/I52*100</f>
        <v>4.301599161298932</v>
      </c>
      <c r="J55" s="229">
        <f>J53/J52*100</f>
        <v>4.122014461021243</v>
      </c>
      <c r="K55" s="229">
        <f t="shared" si="32"/>
        <v>6.342630814858567</v>
      </c>
      <c r="L55" s="229">
        <f t="shared" si="32"/>
        <v>5.520916894333056</v>
      </c>
      <c r="M55" s="229">
        <f>M53/M52*100</f>
        <v>5.854531201141554</v>
      </c>
      <c r="N55" s="229">
        <f>N53/N52*100</f>
        <v>4.496950309743491</v>
      </c>
      <c r="O55" s="229">
        <f>O53/O52*100</f>
        <v>5.84052522832228</v>
      </c>
      <c r="P55" s="229">
        <f t="shared" si="32"/>
        <v>5.997483347490206</v>
      </c>
      <c r="Q55" s="229">
        <f t="shared" si="32"/>
        <v>5.867312762290947</v>
      </c>
      <c r="R55" s="229">
        <f t="shared" si="32"/>
        <v>5.812405446293495</v>
      </c>
      <c r="S55" s="229">
        <f t="shared" si="32"/>
        <v>5.67624810892587</v>
      </c>
      <c r="T55" s="229">
        <f t="shared" si="32"/>
        <v>5.574018126888217</v>
      </c>
      <c r="U55" s="229">
        <f t="shared" si="32"/>
        <v>5.45045045045045</v>
      </c>
      <c r="V55" s="229">
        <f t="shared" si="32"/>
        <v>5.3866411299976065</v>
      </c>
      <c r="W55" s="229">
        <f>W53/W52*100</f>
        <v>5.319784817692767</v>
      </c>
      <c r="X55" s="229">
        <f>X53/X52*100</f>
        <v>5.0508233532934135</v>
      </c>
      <c r="Y55" s="229">
        <f>Y53/Y52*100</f>
        <v>3.44311377245509</v>
      </c>
      <c r="Z55" s="229">
        <f>Z53/Z52*100</f>
        <v>3.5920564635958394</v>
      </c>
      <c r="AA55" s="2"/>
      <c r="AB55" s="2"/>
    </row>
    <row r="56" spans="1:28" ht="14.25">
      <c r="A56" s="223"/>
      <c r="B56" s="230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"/>
      <c r="AB56" s="2"/>
    </row>
    <row r="57" spans="1:28" ht="14.25">
      <c r="A57" s="223"/>
      <c r="B57" s="230" t="s">
        <v>62</v>
      </c>
      <c r="C57" s="228">
        <f aca="true" t="shared" si="33" ref="C57:V57">SUM(C12,C14)</f>
        <v>17509399.44</v>
      </c>
      <c r="D57" s="228">
        <f t="shared" si="33"/>
        <v>19362432.939999998</v>
      </c>
      <c r="E57" s="228">
        <f t="shared" si="33"/>
        <v>22498154.14</v>
      </c>
      <c r="F57" s="228">
        <f t="shared" si="33"/>
        <v>22787190.8</v>
      </c>
      <c r="G57" s="228">
        <f t="shared" si="33"/>
        <v>23483590.66</v>
      </c>
      <c r="H57" s="228">
        <f t="shared" si="33"/>
        <v>24899126.689999998</v>
      </c>
      <c r="I57" s="228">
        <f>SUM(I12,I14)</f>
        <v>31601042.169999998</v>
      </c>
      <c r="J57" s="228">
        <f>SUM(J12,J14)</f>
        <v>32785539.11</v>
      </c>
      <c r="K57" s="228">
        <f t="shared" si="33"/>
        <v>32633907</v>
      </c>
      <c r="L57" s="228">
        <f t="shared" si="33"/>
        <v>32790000</v>
      </c>
      <c r="M57" s="228">
        <f t="shared" si="33"/>
        <v>33080000</v>
      </c>
      <c r="N57" s="228">
        <f>SUM(N12,N14)</f>
        <v>33011600</v>
      </c>
      <c r="O57" s="228">
        <f t="shared" si="33"/>
        <v>33130582</v>
      </c>
      <c r="P57" s="228">
        <f t="shared" si="33"/>
        <v>33180584</v>
      </c>
      <c r="Q57" s="228">
        <f t="shared" si="33"/>
        <v>33081584</v>
      </c>
      <c r="R57" s="228">
        <f t="shared" si="33"/>
        <v>33050000</v>
      </c>
      <c r="S57" s="228">
        <f t="shared" si="33"/>
        <v>33050000</v>
      </c>
      <c r="T57" s="228">
        <f t="shared" si="33"/>
        <v>33100000</v>
      </c>
      <c r="U57" s="228">
        <f t="shared" si="33"/>
        <v>33300000</v>
      </c>
      <c r="V57" s="228">
        <f t="shared" si="33"/>
        <v>33416000</v>
      </c>
      <c r="W57" s="228">
        <f>SUM(W12,W14)</f>
        <v>33460000</v>
      </c>
      <c r="X57" s="228">
        <f>SUM(X12,X14)</f>
        <v>33400000</v>
      </c>
      <c r="Y57" s="228">
        <f>SUM(Y12,Y14)</f>
        <v>33400000</v>
      </c>
      <c r="Z57" s="228">
        <f>SUM(Z12,Z14)</f>
        <v>33650000</v>
      </c>
      <c r="AA57" s="2"/>
      <c r="AB57" s="2"/>
    </row>
    <row r="58" spans="1:28" ht="14.25">
      <c r="A58" s="223"/>
      <c r="B58" s="230" t="s">
        <v>76</v>
      </c>
      <c r="C58" s="228"/>
      <c r="D58" s="228"/>
      <c r="E58" s="228"/>
      <c r="F58" s="228">
        <f>SUM(F15,F28)</f>
        <v>21167604.189999998</v>
      </c>
      <c r="G58" s="228">
        <f aca="true" t="shared" si="34" ref="G58:V58">SUM(G15,G28)</f>
        <v>22300920.64</v>
      </c>
      <c r="H58" s="228">
        <f t="shared" si="34"/>
        <v>22567368.63</v>
      </c>
      <c r="I58" s="228">
        <f>SUM(I15,I28)</f>
        <v>27965987.17</v>
      </c>
      <c r="J58" s="228">
        <f>SUM(J15,J28)</f>
        <v>30259018.46</v>
      </c>
      <c r="K58" s="228">
        <f t="shared" si="34"/>
        <v>30455105</v>
      </c>
      <c r="L58" s="228">
        <f t="shared" si="34"/>
        <v>30086000.32</v>
      </c>
      <c r="M58" s="228">
        <f t="shared" si="34"/>
        <v>29748000</v>
      </c>
      <c r="N58" s="228">
        <f>SUM(N15,N28,)</f>
        <v>29727000</v>
      </c>
      <c r="O58" s="228">
        <f t="shared" si="34"/>
        <v>29945000</v>
      </c>
      <c r="P58" s="228">
        <f t="shared" si="34"/>
        <v>29600000</v>
      </c>
      <c r="Q58" s="228">
        <f t="shared" si="34"/>
        <v>29481000</v>
      </c>
      <c r="R58" s="228">
        <f t="shared" si="34"/>
        <v>29671000</v>
      </c>
      <c r="S58" s="228">
        <f t="shared" si="34"/>
        <v>29976000</v>
      </c>
      <c r="T58" s="228">
        <f t="shared" si="34"/>
        <v>29995000</v>
      </c>
      <c r="U58" s="228">
        <f t="shared" si="34"/>
        <v>30015000</v>
      </c>
      <c r="V58" s="228">
        <f t="shared" si="34"/>
        <v>30100000</v>
      </c>
      <c r="W58" s="228">
        <f>SUM(W15,W28)</f>
        <v>30144000</v>
      </c>
      <c r="X58" s="228">
        <f>SUM(X15,X28)</f>
        <v>30084000</v>
      </c>
      <c r="Y58" s="228">
        <f>SUM(Y15,Y28)</f>
        <v>30084000</v>
      </c>
      <c r="Z58" s="228">
        <f>SUM(Z15,Z28)</f>
        <v>30059281</v>
      </c>
      <c r="AA58" s="2"/>
      <c r="AB58" s="2"/>
    </row>
    <row r="59" spans="1:28" ht="14.25">
      <c r="A59" s="223"/>
      <c r="B59" s="230" t="s">
        <v>63</v>
      </c>
      <c r="C59" s="228">
        <f>C57-C15-C28</f>
        <v>750070.1100000013</v>
      </c>
      <c r="D59" s="228">
        <f>D57-D15-D28</f>
        <v>392471.03999999806</v>
      </c>
      <c r="E59" s="228">
        <f>E57-E15-E28</f>
        <v>923729.6899999994</v>
      </c>
      <c r="F59" s="228">
        <f>F57-F58</f>
        <v>1619586.6100000031</v>
      </c>
      <c r="G59" s="228">
        <f>G57-G58</f>
        <v>1182670.0199999996</v>
      </c>
      <c r="H59" s="228">
        <f aca="true" t="shared" si="35" ref="H59:V59">H57-H58</f>
        <v>2331758.0599999987</v>
      </c>
      <c r="I59" s="228">
        <f>I57-I58</f>
        <v>3635054.9999999963</v>
      </c>
      <c r="J59" s="228">
        <f>J57-J58</f>
        <v>2526520.6499999985</v>
      </c>
      <c r="K59" s="228">
        <f>K57-K58</f>
        <v>2178802</v>
      </c>
      <c r="L59" s="228">
        <f t="shared" si="35"/>
        <v>2703999.6799999997</v>
      </c>
      <c r="M59" s="228">
        <f t="shared" si="35"/>
        <v>3332000</v>
      </c>
      <c r="N59" s="228">
        <f t="shared" si="35"/>
        <v>3284600</v>
      </c>
      <c r="O59" s="228">
        <f t="shared" si="35"/>
        <v>3185582</v>
      </c>
      <c r="P59" s="228">
        <f t="shared" si="35"/>
        <v>3580584</v>
      </c>
      <c r="Q59" s="228">
        <f t="shared" si="35"/>
        <v>3600584</v>
      </c>
      <c r="R59" s="228">
        <f t="shared" si="35"/>
        <v>3379000</v>
      </c>
      <c r="S59" s="228">
        <f t="shared" si="35"/>
        <v>3074000</v>
      </c>
      <c r="T59" s="228">
        <f t="shared" si="35"/>
        <v>3105000</v>
      </c>
      <c r="U59" s="228">
        <f t="shared" si="35"/>
        <v>3285000</v>
      </c>
      <c r="V59" s="228">
        <f t="shared" si="35"/>
        <v>3316000</v>
      </c>
      <c r="W59" s="228">
        <f>W57-W58</f>
        <v>3316000</v>
      </c>
      <c r="X59" s="228">
        <f>X57-X58</f>
        <v>3316000</v>
      </c>
      <c r="Y59" s="228">
        <f>Y57-Y58</f>
        <v>3316000</v>
      </c>
      <c r="Z59" s="228">
        <f>Z57-Z58</f>
        <v>3590719</v>
      </c>
      <c r="AA59" s="2"/>
      <c r="AB59" s="2"/>
    </row>
    <row r="60" spans="1:28" ht="14.25">
      <c r="A60" s="223"/>
      <c r="B60" s="230"/>
      <c r="C60" s="229">
        <f>C59/C52</f>
        <v>0.041881677804368654</v>
      </c>
      <c r="D60" s="229">
        <f aca="true" t="shared" si="36" ref="D60:L60">D59/D52*100</f>
        <v>1.959137247521564</v>
      </c>
      <c r="E60" s="229">
        <f t="shared" si="36"/>
        <v>3.89306819317001</v>
      </c>
      <c r="F60" s="229">
        <f t="shared" si="36"/>
        <v>6.11994419001574</v>
      </c>
      <c r="G60" s="229">
        <f>G59/G52*100</f>
        <v>5.017434510224269</v>
      </c>
      <c r="H60" s="229">
        <f>H59/H52*100</f>
        <v>8.834683562519725</v>
      </c>
      <c r="I60" s="229">
        <f>I59/I52*100</f>
        <v>11.489213978807356</v>
      </c>
      <c r="J60" s="229">
        <f>J59/J52*100</f>
        <v>7.540634086334775</v>
      </c>
      <c r="K60" s="229">
        <f>K59/K52*100</f>
        <v>6.005879570978596</v>
      </c>
      <c r="L60" s="229">
        <f t="shared" si="36"/>
        <v>7.5981672791237935</v>
      </c>
      <c r="M60" s="229">
        <f>M59/M11*100</f>
        <v>9.783066662556134</v>
      </c>
      <c r="N60" s="229">
        <f>N59/N11*100</f>
        <v>9.801382207951875</v>
      </c>
      <c r="O60" s="229">
        <f>O59/O11*100</f>
        <v>9.615231027332994</v>
      </c>
      <c r="P60" s="229">
        <f>P59/P11*100</f>
        <v>10.791202469492399</v>
      </c>
      <c r="Q60" s="229">
        <f>Q59/Q11*100</f>
        <v>10.883952836115707</v>
      </c>
      <c r="R60" s="229">
        <f aca="true" t="shared" si="37" ref="R60:Z60">R59/R52*100</f>
        <v>10.223903177004539</v>
      </c>
      <c r="S60" s="229">
        <f t="shared" si="37"/>
        <v>9.30105900151286</v>
      </c>
      <c r="T60" s="229">
        <f t="shared" si="37"/>
        <v>9.380664652567976</v>
      </c>
      <c r="U60" s="229">
        <f t="shared" si="37"/>
        <v>9.864864864864865</v>
      </c>
      <c r="V60" s="229">
        <f t="shared" si="37"/>
        <v>9.923389992817812</v>
      </c>
      <c r="W60" s="229">
        <f>W59/W52*100</f>
        <v>9.910340705319785</v>
      </c>
      <c r="X60" s="229">
        <f>X59/X52*100</f>
        <v>9.928143712574851</v>
      </c>
      <c r="Y60" s="229">
        <f>Y59/Y52*100</f>
        <v>9.928143712574851</v>
      </c>
      <c r="Z60" s="229">
        <f t="shared" si="37"/>
        <v>10.670784546805349</v>
      </c>
      <c r="AA60" s="2"/>
      <c r="AB60" s="2"/>
    </row>
    <row r="61" spans="1:28" ht="14.25">
      <c r="A61" s="223"/>
      <c r="B61" s="230" t="s">
        <v>77</v>
      </c>
      <c r="C61" s="229"/>
      <c r="D61" s="229"/>
      <c r="E61" s="229"/>
      <c r="F61" s="229"/>
      <c r="G61" s="229"/>
      <c r="H61" s="229"/>
      <c r="I61" s="229">
        <v>10.42</v>
      </c>
      <c r="J61" s="229">
        <v>10.2</v>
      </c>
      <c r="K61" s="229">
        <v>6.28</v>
      </c>
      <c r="L61" s="229">
        <v>8.75</v>
      </c>
      <c r="M61" s="229">
        <v>11.7</v>
      </c>
      <c r="N61" s="229">
        <v>11.98</v>
      </c>
      <c r="O61" s="229">
        <v>10.19</v>
      </c>
      <c r="P61" s="229">
        <v>12.63</v>
      </c>
      <c r="Q61" s="229">
        <v>12.88</v>
      </c>
      <c r="R61" s="229">
        <v>15.29</v>
      </c>
      <c r="S61" s="229">
        <v>15.09</v>
      </c>
      <c r="T61" s="229">
        <v>15.12</v>
      </c>
      <c r="U61" s="229">
        <v>15.43</v>
      </c>
      <c r="V61" s="229">
        <v>15.75</v>
      </c>
      <c r="W61" s="229">
        <v>15.75</v>
      </c>
      <c r="X61" s="229">
        <v>15.75</v>
      </c>
      <c r="Y61" s="229">
        <v>15.75</v>
      </c>
      <c r="Z61" s="229">
        <v>15.75</v>
      </c>
      <c r="AA61" s="2"/>
      <c r="AB61" s="2"/>
    </row>
    <row r="62" spans="1:28" ht="14.25">
      <c r="A62" s="223"/>
      <c r="B62" s="230"/>
      <c r="C62" s="229">
        <f>1/3*(A60+B60)</f>
        <v>0</v>
      </c>
      <c r="D62" s="229" t="e">
        <f>1/3*(C60+#REF!+B60)</f>
        <v>#REF!</v>
      </c>
      <c r="E62" s="229" t="e">
        <f>1/3*(#REF!+D60+C60)</f>
        <v>#REF!</v>
      </c>
      <c r="F62" s="248">
        <f aca="true" t="shared" si="38" ref="F62:K62">1/3*(D60+E60+C60)</f>
        <v>1.964695706165314</v>
      </c>
      <c r="G62" s="229">
        <f t="shared" si="38"/>
        <v>3.9907165435691043</v>
      </c>
      <c r="H62" s="229">
        <f t="shared" si="38"/>
        <v>5.010148964470006</v>
      </c>
      <c r="I62" s="229">
        <f t="shared" si="38"/>
        <v>6.657354087586578</v>
      </c>
      <c r="J62" s="229">
        <f t="shared" si="38"/>
        <v>8.44711068385045</v>
      </c>
      <c r="K62" s="229">
        <f t="shared" si="38"/>
        <v>9.288177209220619</v>
      </c>
      <c r="L62" s="229">
        <f aca="true" t="shared" si="39" ref="L62:V62">1/3*(J60+K60+I60)</f>
        <v>8.345242545373575</v>
      </c>
      <c r="M62" s="229">
        <f>1/3*(K60+L60+J60)</f>
        <v>7.048226978812387</v>
      </c>
      <c r="N62" s="229">
        <f>1/3*(L60+M60+K60)</f>
        <v>7.795704504219508</v>
      </c>
      <c r="O62" s="229">
        <f t="shared" si="39"/>
        <v>9.060872049877267</v>
      </c>
      <c r="P62" s="229">
        <f t="shared" si="39"/>
        <v>9.733226632613668</v>
      </c>
      <c r="Q62" s="229">
        <f t="shared" si="39"/>
        <v>10.069271901592423</v>
      </c>
      <c r="R62" s="229">
        <f t="shared" si="39"/>
        <v>10.430128777647035</v>
      </c>
      <c r="S62" s="229">
        <f t="shared" si="39"/>
        <v>10.633019494204214</v>
      </c>
      <c r="T62" s="229">
        <f t="shared" si="39"/>
        <v>10.136305004877702</v>
      </c>
      <c r="U62" s="229">
        <f t="shared" si="39"/>
        <v>9.635208943695122</v>
      </c>
      <c r="V62" s="229">
        <f t="shared" si="39"/>
        <v>9.515529506315234</v>
      </c>
      <c r="W62" s="229">
        <f>1/3*(U60+V60+T60)</f>
        <v>9.72297317008355</v>
      </c>
      <c r="X62" s="229">
        <f>1/3*(V60+W60+U60)</f>
        <v>9.899531854334153</v>
      </c>
      <c r="Y62" s="229">
        <f>1/3*(W60+X60+V60)</f>
        <v>9.920624803570814</v>
      </c>
      <c r="Z62" s="229">
        <f>1/3*(U60+V60+T60)</f>
        <v>9.72297317008355</v>
      </c>
      <c r="AA62" s="2"/>
      <c r="AB62" s="2"/>
    </row>
    <row r="63" spans="1:28" ht="14.25" customHeight="1">
      <c r="A63" s="223"/>
      <c r="B63" s="223" t="s">
        <v>77</v>
      </c>
      <c r="C63" s="223"/>
      <c r="D63" s="223"/>
      <c r="E63" s="249"/>
      <c r="F63" s="223"/>
      <c r="G63" s="223"/>
      <c r="H63" s="230"/>
      <c r="I63" s="230">
        <v>6.59</v>
      </c>
      <c r="J63" s="223">
        <v>8.03</v>
      </c>
      <c r="K63" s="223">
        <v>9.75</v>
      </c>
      <c r="L63" s="230">
        <v>8.97</v>
      </c>
      <c r="M63" s="230">
        <v>8.41</v>
      </c>
      <c r="N63" s="230">
        <v>8.91</v>
      </c>
      <c r="O63" s="230">
        <v>10.81</v>
      </c>
      <c r="P63" s="291">
        <v>11.29</v>
      </c>
      <c r="Q63" s="291">
        <v>11.6</v>
      </c>
      <c r="R63" s="291">
        <v>11.9</v>
      </c>
      <c r="S63" s="291">
        <v>13.6</v>
      </c>
      <c r="T63" s="291">
        <v>14.42</v>
      </c>
      <c r="U63" s="291">
        <v>15.17</v>
      </c>
      <c r="V63" s="291">
        <v>15.21</v>
      </c>
      <c r="W63" s="291">
        <v>15.21</v>
      </c>
      <c r="X63" s="291">
        <v>15.21</v>
      </c>
      <c r="Y63" s="291">
        <v>15.21</v>
      </c>
      <c r="Z63" s="291">
        <v>15.21</v>
      </c>
      <c r="AA63" s="2"/>
      <c r="AB63" s="2"/>
    </row>
    <row r="64" spans="1:28" ht="15.75" customHeight="1">
      <c r="A64" s="223"/>
      <c r="B64" s="223"/>
      <c r="C64" s="223"/>
      <c r="D64" s="223"/>
      <c r="E64" s="223"/>
      <c r="F64" s="223"/>
      <c r="G64" s="223"/>
      <c r="H64" s="230"/>
      <c r="I64" s="230"/>
      <c r="J64" s="223"/>
      <c r="K64" s="223"/>
      <c r="L64" s="230"/>
      <c r="M64" s="230"/>
      <c r="N64" s="230"/>
      <c r="O64" s="230"/>
      <c r="P64" s="230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"/>
      <c r="AB64" s="2"/>
    </row>
    <row r="65" spans="1:28" ht="15.75" customHeight="1">
      <c r="A65" s="223"/>
      <c r="B65" s="223"/>
      <c r="C65" s="223"/>
      <c r="D65" s="223"/>
      <c r="E65" s="223"/>
      <c r="F65" s="223"/>
      <c r="G65" s="223"/>
      <c r="H65" s="230" t="s">
        <v>75</v>
      </c>
      <c r="I65" s="230"/>
      <c r="J65" s="223"/>
      <c r="K65" s="223"/>
      <c r="L65" s="223"/>
      <c r="M65" s="223"/>
      <c r="N65" s="223"/>
      <c r="O65" s="223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"/>
      <c r="AB65" s="2"/>
    </row>
    <row r="66" spans="1:28" ht="14.25">
      <c r="A66" s="223"/>
      <c r="B66" s="223"/>
      <c r="C66" s="223"/>
      <c r="D66" s="223"/>
      <c r="E66" s="223"/>
      <c r="F66" s="223"/>
      <c r="G66" s="223"/>
      <c r="H66" s="230"/>
      <c r="I66" s="230"/>
      <c r="J66" s="223"/>
      <c r="K66" s="223"/>
      <c r="L66" s="223"/>
      <c r="M66" s="223"/>
      <c r="N66" s="223"/>
      <c r="O66" s="223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"/>
      <c r="AB66" s="2"/>
    </row>
    <row r="67" spans="1:28" ht="14.25">
      <c r="A67" s="223"/>
      <c r="B67" s="223"/>
      <c r="C67" s="223"/>
      <c r="D67" s="223"/>
      <c r="E67" s="223"/>
      <c r="F67" s="223"/>
      <c r="G67" s="223"/>
      <c r="H67" s="230"/>
      <c r="I67" s="230"/>
      <c r="J67" s="223"/>
      <c r="K67" s="223"/>
      <c r="L67" s="223"/>
      <c r="M67" s="223"/>
      <c r="N67" s="223"/>
      <c r="O67" s="223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"/>
      <c r="AB67" s="2"/>
    </row>
    <row r="68" spans="1:28" ht="14.25">
      <c r="A68" s="223"/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"/>
      <c r="AB68" s="2"/>
    </row>
    <row r="69" spans="1:28" ht="14.25">
      <c r="A69" s="223"/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"/>
      <c r="AB69" s="2"/>
    </row>
    <row r="70" spans="1:28" ht="14.25">
      <c r="A70" s="1"/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"/>
      <c r="AB70" s="2"/>
    </row>
    <row r="71" spans="1:28" ht="14.25">
      <c r="A71" s="1"/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"/>
      <c r="AB71" s="2"/>
    </row>
    <row r="72" spans="1:28" ht="14.25">
      <c r="A72" s="1"/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"/>
      <c r="AB72" s="2"/>
    </row>
    <row r="73" spans="1:26" ht="14.25">
      <c r="A73" s="1"/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</row>
    <row r="74" spans="1:26" ht="14.25">
      <c r="A74" s="1"/>
      <c r="B74" s="223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</row>
    <row r="75" spans="1:26" ht="14.25">
      <c r="A75" s="1"/>
      <c r="B75" s="223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</row>
    <row r="76" spans="1:26" ht="14.25">
      <c r="A76" s="1"/>
      <c r="B76" s="223"/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</row>
    <row r="77" spans="1:26" ht="14.25">
      <c r="A77" s="1"/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</row>
    <row r="78" spans="1:26" ht="14.25">
      <c r="A78" s="1"/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</row>
    <row r="79" spans="1:26" ht="14.25">
      <c r="A79" s="1"/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</row>
    <row r="80" spans="1:26" ht="14.25">
      <c r="A80" s="1"/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</row>
    <row r="81" spans="1:26" ht="14.25">
      <c r="A81" s="1"/>
      <c r="B81" s="2"/>
      <c r="C81" s="2"/>
      <c r="D81" s="2"/>
      <c r="E81" s="2"/>
      <c r="F81" s="2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</row>
    <row r="82" spans="1:26" ht="14.25">
      <c r="A82" s="1"/>
      <c r="B82" s="2"/>
      <c r="C82" s="2"/>
      <c r="D82" s="2"/>
      <c r="E82" s="2"/>
      <c r="F82" s="2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</row>
    <row r="83" spans="1:26" ht="14.2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0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</sheetData>
  <sheetProtection/>
  <mergeCells count="11">
    <mergeCell ref="A9:A10"/>
    <mergeCell ref="A7:Z7"/>
    <mergeCell ref="S3:Z3"/>
    <mergeCell ref="B9:B10"/>
    <mergeCell ref="T1:Z1"/>
    <mergeCell ref="U5:Z5"/>
    <mergeCell ref="U2:Z2"/>
    <mergeCell ref="P4:Z4"/>
    <mergeCell ref="P65:Z65"/>
    <mergeCell ref="C9:Z9"/>
    <mergeCell ref="T6:Z6"/>
  </mergeCells>
  <printOptions/>
  <pageMargins left="0.25" right="0.25" top="0.75" bottom="0.75" header="0.3" footer="0.3"/>
  <pageSetup horizontalDpi="300" verticalDpi="300" orientation="landscape" paperSize="9" scale="60" r:id="rId1"/>
  <headerFooter alignWithMargins="0">
    <oddFooter>&amp;RPrzewodniczący Rady Gminy
Sławomir Olender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Ania.Piersa</cp:lastModifiedBy>
  <cp:lastPrinted>2018-03-22T12:26:04Z</cp:lastPrinted>
  <dcterms:modified xsi:type="dcterms:W3CDTF">2018-03-22T12:28:49Z</dcterms:modified>
  <cp:category/>
  <cp:version/>
  <cp:contentType/>
  <cp:contentStatus/>
</cp:coreProperties>
</file>